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Josh Horn\Downloads\"/>
    </mc:Choice>
  </mc:AlternateContent>
  <bookViews>
    <workbookView xWindow="0" yWindow="0" windowWidth="28800" windowHeight="12360"/>
  </bookViews>
  <sheets>
    <sheet name="CashTool EXAMPLE ONLY" sheetId="5" r:id="rId1"/>
    <sheet name="YOUR CashTool" sheetId="7" r:id="rId2"/>
  </sheets>
  <calcPr calcId="171026"/>
</workbook>
</file>

<file path=xl/calcChain.xml><?xml version="1.0" encoding="utf-8"?>
<calcChain xmlns="http://schemas.openxmlformats.org/spreadsheetml/2006/main">
  <c r="L30" i="7" l="1"/>
  <c r="L29" i="7"/>
  <c r="L26" i="7"/>
  <c r="T16" i="7"/>
  <c r="L31" i="7" s="1"/>
  <c r="S16" i="7"/>
  <c r="L32" i="7" s="1"/>
  <c r="E16" i="7"/>
  <c r="D16" i="7"/>
  <c r="R14" i="7"/>
  <c r="G14" i="7"/>
  <c r="I14" i="7" s="1"/>
  <c r="F14" i="7"/>
  <c r="G13" i="7"/>
  <c r="I13" i="7" s="1"/>
  <c r="F13" i="7"/>
  <c r="G12" i="7"/>
  <c r="I12" i="7" s="1"/>
  <c r="F12" i="7"/>
  <c r="I11" i="7"/>
  <c r="G11" i="7"/>
  <c r="F11" i="7"/>
  <c r="G10" i="7"/>
  <c r="I10" i="7" s="1"/>
  <c r="F10" i="7"/>
  <c r="G9" i="7"/>
  <c r="I9" i="7" s="1"/>
  <c r="F9" i="7"/>
  <c r="G8" i="7"/>
  <c r="I8" i="7" s="1"/>
  <c r="F8" i="7"/>
  <c r="G7" i="7"/>
  <c r="I7" i="7" s="1"/>
  <c r="F7" i="7"/>
  <c r="G6" i="7"/>
  <c r="I6" i="7" s="1"/>
  <c r="F6" i="7"/>
  <c r="I5" i="7"/>
  <c r="G5" i="7"/>
  <c r="F5" i="7"/>
  <c r="G4" i="7"/>
  <c r="I4" i="7" s="1"/>
  <c r="F4" i="7"/>
  <c r="G3" i="7"/>
  <c r="H3" i="7" s="1"/>
  <c r="F3" i="7"/>
  <c r="B3" i="7"/>
  <c r="B4" i="7" s="1"/>
  <c r="B5" i="7" s="1"/>
  <c r="B6" i="7" s="1"/>
  <c r="B7" i="7" s="1"/>
  <c r="B8" i="7" s="1"/>
  <c r="B9" i="7" s="1"/>
  <c r="B10" i="7" s="1"/>
  <c r="B11" i="7" s="1"/>
  <c r="B12" i="7" s="1"/>
  <c r="B13" i="7" s="1"/>
  <c r="B14" i="7" s="1"/>
  <c r="R2" i="7"/>
  <c r="N2" i="7"/>
  <c r="O2" i="7" s="1"/>
  <c r="G2" i="7"/>
  <c r="I2" i="7" s="1"/>
  <c r="F2" i="7"/>
  <c r="H3" i="5"/>
  <c r="B3" i="5"/>
  <c r="B4" i="5" s="1"/>
  <c r="B5" i="5" s="1"/>
  <c r="P5" i="7" l="1"/>
  <c r="R4" i="7"/>
  <c r="J3" i="7"/>
  <c r="H4" i="7"/>
  <c r="C3" i="7"/>
  <c r="I3" i="7"/>
  <c r="G16" i="7"/>
  <c r="P3" i="7"/>
  <c r="P4" i="7"/>
  <c r="R3" i="7"/>
  <c r="B6" i="5"/>
  <c r="B7" i="5" s="1"/>
  <c r="B8" i="5" s="1"/>
  <c r="B9" i="5" s="1"/>
  <c r="B10" i="5" s="1"/>
  <c r="F2" i="5"/>
  <c r="N3" i="7" l="1"/>
  <c r="O3" i="7" s="1"/>
  <c r="C4" i="7"/>
  <c r="R5" i="7"/>
  <c r="J4" i="7"/>
  <c r="H5" i="7"/>
  <c r="L27" i="7"/>
  <c r="L34" i="7" s="1"/>
  <c r="I16" i="7"/>
  <c r="B11" i="5"/>
  <c r="B12" i="5" s="1"/>
  <c r="J5" i="7" l="1"/>
  <c r="H6" i="7"/>
  <c r="R6" i="7"/>
  <c r="P6" i="7"/>
  <c r="C5" i="7"/>
  <c r="N4" i="7"/>
  <c r="O4" i="7" s="1"/>
  <c r="B13" i="5"/>
  <c r="B14" i="5" s="1"/>
  <c r="L32" i="5"/>
  <c r="T16" i="5"/>
  <c r="L31" i="5" s="1"/>
  <c r="S16" i="5"/>
  <c r="Q3" i="5"/>
  <c r="C3" i="5" s="1"/>
  <c r="Q4" i="5"/>
  <c r="Q5" i="5" s="1"/>
  <c r="Q6" i="5" s="1"/>
  <c r="Q7" i="5" s="1"/>
  <c r="Q8" i="5" s="1"/>
  <c r="Q9" i="5" s="1"/>
  <c r="Q10" i="5" s="1"/>
  <c r="Q11" i="5" s="1"/>
  <c r="Q12" i="5" s="1"/>
  <c r="Q13" i="5" s="1"/>
  <c r="L30" i="5"/>
  <c r="L29" i="5"/>
  <c r="L26" i="5"/>
  <c r="L3" i="5"/>
  <c r="L4" i="5"/>
  <c r="L5" i="5" s="1"/>
  <c r="M8" i="5"/>
  <c r="E16" i="5"/>
  <c r="D16" i="5"/>
  <c r="R14" i="5"/>
  <c r="G14" i="5"/>
  <c r="I14" i="5" s="1"/>
  <c r="F14" i="5"/>
  <c r="G13" i="5"/>
  <c r="I13" i="5"/>
  <c r="F13" i="5"/>
  <c r="I12" i="5"/>
  <c r="G12" i="5"/>
  <c r="F12" i="5"/>
  <c r="G11" i="5"/>
  <c r="I11" i="5"/>
  <c r="F11" i="5"/>
  <c r="G10" i="5"/>
  <c r="I10" i="5" s="1"/>
  <c r="F10" i="5"/>
  <c r="G9" i="5"/>
  <c r="I9" i="5"/>
  <c r="F9" i="5"/>
  <c r="G8" i="5"/>
  <c r="I8" i="5" s="1"/>
  <c r="F8" i="5"/>
  <c r="G7" i="5"/>
  <c r="I7" i="5"/>
  <c r="F7" i="5"/>
  <c r="G6" i="5"/>
  <c r="I6" i="5" s="1"/>
  <c r="F6" i="5"/>
  <c r="G5" i="5"/>
  <c r="I5" i="5"/>
  <c r="F5" i="5"/>
  <c r="I4" i="5"/>
  <c r="G4" i="5"/>
  <c r="F4" i="5"/>
  <c r="G3" i="5"/>
  <c r="F3" i="5"/>
  <c r="R2" i="5"/>
  <c r="N2" i="5"/>
  <c r="O2" i="5" s="1"/>
  <c r="G2" i="5"/>
  <c r="I2" i="5" s="1"/>
  <c r="R3" i="5"/>
  <c r="P4" i="5"/>
  <c r="I3" i="5"/>
  <c r="P3" i="5"/>
  <c r="R4" i="5"/>
  <c r="P8" i="7" l="1"/>
  <c r="R7" i="7"/>
  <c r="H7" i="7"/>
  <c r="J6" i="7"/>
  <c r="C6" i="7"/>
  <c r="N5" i="7"/>
  <c r="O5" i="7" s="1"/>
  <c r="P7" i="7"/>
  <c r="R5" i="5"/>
  <c r="P6" i="5"/>
  <c r="L6" i="5"/>
  <c r="P5" i="5"/>
  <c r="N3" i="5"/>
  <c r="O3" i="5" s="1"/>
  <c r="C4" i="5"/>
  <c r="G16" i="5"/>
  <c r="J3" i="5"/>
  <c r="H4" i="5"/>
  <c r="J7" i="7" l="1"/>
  <c r="H8" i="7"/>
  <c r="N6" i="7"/>
  <c r="O6" i="7" s="1"/>
  <c r="C7" i="7"/>
  <c r="R8" i="7"/>
  <c r="P9" i="7"/>
  <c r="C5" i="5"/>
  <c r="N4" i="5"/>
  <c r="O4" i="5" s="1"/>
  <c r="L27" i="5"/>
  <c r="L34" i="5" s="1"/>
  <c r="I16" i="5"/>
  <c r="L7" i="5"/>
  <c r="R6" i="5"/>
  <c r="H5" i="5"/>
  <c r="J4" i="5"/>
  <c r="R9" i="7" l="1"/>
  <c r="P10" i="7"/>
  <c r="H9" i="7"/>
  <c r="J8" i="7"/>
  <c r="N7" i="7"/>
  <c r="O7" i="7" s="1"/>
  <c r="C8" i="7"/>
  <c r="L8" i="5"/>
  <c r="P8" i="5" s="1"/>
  <c r="R7" i="5"/>
  <c r="P7" i="5"/>
  <c r="H6" i="5"/>
  <c r="J5" i="5"/>
  <c r="N5" i="5"/>
  <c r="C6" i="5"/>
  <c r="O5" i="5"/>
  <c r="C9" i="7" l="1"/>
  <c r="N8" i="7"/>
  <c r="O8" i="7" s="1"/>
  <c r="H10" i="7"/>
  <c r="J9" i="7"/>
  <c r="R10" i="7"/>
  <c r="P11" i="7"/>
  <c r="N6" i="5"/>
  <c r="O6" i="5" s="1"/>
  <c r="C7" i="5"/>
  <c r="H7" i="5"/>
  <c r="J6" i="5"/>
  <c r="R8" i="5"/>
  <c r="L9" i="5"/>
  <c r="P9" i="5" s="1"/>
  <c r="J10" i="7" l="1"/>
  <c r="H11" i="7"/>
  <c r="R11" i="7"/>
  <c r="N9" i="7"/>
  <c r="O9" i="7" s="1"/>
  <c r="C10" i="7"/>
  <c r="N7" i="5"/>
  <c r="O7" i="5"/>
  <c r="C8" i="5"/>
  <c r="H8" i="5"/>
  <c r="J7" i="5"/>
  <c r="R9" i="5"/>
  <c r="P10" i="5"/>
  <c r="L10" i="5"/>
  <c r="R12" i="7" l="1"/>
  <c r="P13" i="7"/>
  <c r="P12" i="7"/>
  <c r="J11" i="7"/>
  <c r="H12" i="7"/>
  <c r="N10" i="7"/>
  <c r="O10" i="7" s="1"/>
  <c r="C11" i="7"/>
  <c r="L11" i="5"/>
  <c r="R10" i="5"/>
  <c r="H9" i="5"/>
  <c r="J8" i="5"/>
  <c r="C9" i="5"/>
  <c r="N8" i="5"/>
  <c r="O8" i="5" s="1"/>
  <c r="J12" i="7" l="1"/>
  <c r="H13" i="7"/>
  <c r="C12" i="7"/>
  <c r="N11" i="7"/>
  <c r="O11" i="7" s="1"/>
  <c r="R13" i="7"/>
  <c r="P14" i="7"/>
  <c r="N9" i="5"/>
  <c r="O9" i="5" s="1"/>
  <c r="C10" i="5"/>
  <c r="R11" i="5"/>
  <c r="L12" i="5"/>
  <c r="P12" i="5"/>
  <c r="H10" i="5"/>
  <c r="J9" i="5"/>
  <c r="P11" i="5"/>
  <c r="C13" i="7" l="1"/>
  <c r="N12" i="7"/>
  <c r="O12" i="7" s="1"/>
  <c r="H14" i="7"/>
  <c r="J14" i="7" s="1"/>
  <c r="J13" i="7"/>
  <c r="H11" i="5"/>
  <c r="J10" i="5"/>
  <c r="N10" i="5"/>
  <c r="C11" i="5"/>
  <c r="O10" i="5"/>
  <c r="R12" i="5"/>
  <c r="L13" i="5"/>
  <c r="P13" i="5"/>
  <c r="N13" i="7" l="1"/>
  <c r="O13" i="7" s="1"/>
  <c r="C14" i="7"/>
  <c r="N11" i="5"/>
  <c r="O11" i="5" s="1"/>
  <c r="C12" i="5"/>
  <c r="R13" i="5"/>
  <c r="P14" i="5"/>
  <c r="H12" i="5"/>
  <c r="J11" i="5"/>
  <c r="N14" i="7" l="1"/>
  <c r="O14" i="7" s="1"/>
  <c r="C19" i="7"/>
  <c r="C13" i="5"/>
  <c r="O12" i="5"/>
  <c r="N12" i="5"/>
  <c r="H13" i="5"/>
  <c r="J12" i="5"/>
  <c r="H14" i="5" l="1"/>
  <c r="J14" i="5" s="1"/>
  <c r="J13" i="5"/>
  <c r="C14" i="5"/>
  <c r="N13" i="5"/>
  <c r="O13" i="5"/>
  <c r="C19" i="5" l="1"/>
  <c r="N14" i="5"/>
  <c r="O14" i="5" s="1"/>
</calcChain>
</file>

<file path=xl/comments1.xml><?xml version="1.0" encoding="utf-8"?>
<comments xmlns="http://schemas.openxmlformats.org/spreadsheetml/2006/main">
  <authors>
    <author>Josh Horn</author>
  </authors>
  <commentList>
    <comment ref="B1" authorId="0" shapeId="0">
      <text>
        <r>
          <rPr>
            <b/>
            <sz val="9"/>
            <color indexed="81"/>
            <rFont val="Tahoma"/>
            <charset val="1"/>
          </rPr>
          <t>Josh Horn:</t>
        </r>
        <r>
          <rPr>
            <sz val="9"/>
            <color indexed="81"/>
            <rFont val="Tahoma"/>
            <charset val="1"/>
          </rPr>
          <t xml:space="preserve">
Month Ended. Only input field should be the last month before the year you are in--in this case, 12/31/2016.</t>
        </r>
      </text>
    </comment>
    <comment ref="C1" authorId="0" shapeId="0">
      <text>
        <r>
          <rPr>
            <b/>
            <sz val="9"/>
            <color indexed="81"/>
            <rFont val="Tahoma"/>
            <charset val="1"/>
          </rPr>
          <t>Josh Horn:</t>
        </r>
        <r>
          <rPr>
            <sz val="9"/>
            <color indexed="81"/>
            <rFont val="Tahoma"/>
            <charset val="1"/>
          </rPr>
          <t xml:space="preserve">
FIRST place you should look. You want to see this Increasing. If it's not, look to the right for answers. Only input field should be the last month before the year you are in--in this case, 12/31/2016.</t>
        </r>
      </text>
    </comment>
    <comment ref="D1" authorId="0" shapeId="0">
      <text>
        <r>
          <rPr>
            <b/>
            <sz val="9"/>
            <color indexed="81"/>
            <rFont val="Tahoma"/>
            <charset val="1"/>
          </rPr>
          <t>Josh Horn:</t>
        </r>
        <r>
          <rPr>
            <sz val="9"/>
            <color indexed="81"/>
            <rFont val="Tahoma"/>
            <charset val="1"/>
          </rPr>
          <t xml:space="preserve">
Input field from your Income Statement.</t>
        </r>
      </text>
    </comment>
    <comment ref="E1" authorId="0" shapeId="0">
      <text>
        <r>
          <rPr>
            <b/>
            <sz val="9"/>
            <color indexed="81"/>
            <rFont val="Tahoma"/>
            <charset val="1"/>
          </rPr>
          <t>Josh Horn:</t>
        </r>
        <r>
          <rPr>
            <sz val="9"/>
            <color indexed="81"/>
            <rFont val="Tahoma"/>
            <charset val="1"/>
          </rPr>
          <t xml:space="preserve">
Input Field from your Income Statement.</t>
        </r>
      </text>
    </comment>
    <comment ref="F1" authorId="0" shapeId="0">
      <text>
        <r>
          <rPr>
            <b/>
            <sz val="9"/>
            <color indexed="81"/>
            <rFont val="Tahoma"/>
            <charset val="1"/>
          </rPr>
          <t>Josh Horn:</t>
        </r>
        <r>
          <rPr>
            <sz val="9"/>
            <color indexed="81"/>
            <rFont val="Tahoma"/>
            <charset val="1"/>
          </rPr>
          <t xml:space="preserve">
Calculated. No Input Needed.</t>
        </r>
      </text>
    </comment>
    <comment ref="G1" authorId="0" shapeId="0">
      <text>
        <r>
          <rPr>
            <b/>
            <sz val="9"/>
            <color indexed="81"/>
            <rFont val="Tahoma"/>
            <charset val="1"/>
          </rPr>
          <t>Josh Horn:</t>
        </r>
        <r>
          <rPr>
            <sz val="9"/>
            <color indexed="81"/>
            <rFont val="Tahoma"/>
            <charset val="1"/>
          </rPr>
          <t xml:space="preserve">
Calculated. No Input Needed.</t>
        </r>
      </text>
    </comment>
    <comment ref="H1" authorId="0" shapeId="0">
      <text>
        <r>
          <rPr>
            <b/>
            <sz val="9"/>
            <color indexed="81"/>
            <rFont val="Tahoma"/>
            <charset val="1"/>
          </rPr>
          <t>Josh Horn:</t>
        </r>
        <r>
          <rPr>
            <sz val="9"/>
            <color indexed="81"/>
            <rFont val="Tahoma"/>
            <charset val="1"/>
          </rPr>
          <t xml:space="preserve">
Calculated. No Input Needed.</t>
        </r>
      </text>
    </comment>
    <comment ref="I1" authorId="0" shapeId="0">
      <text>
        <r>
          <rPr>
            <b/>
            <sz val="9"/>
            <color indexed="81"/>
            <rFont val="Tahoma"/>
            <charset val="1"/>
          </rPr>
          <t>Josh Horn:</t>
        </r>
        <r>
          <rPr>
            <sz val="9"/>
            <color indexed="81"/>
            <rFont val="Tahoma"/>
            <charset val="1"/>
          </rPr>
          <t xml:space="preserve">
Calculated. No Input Needed. </t>
        </r>
      </text>
    </comment>
    <comment ref="J1" authorId="0" shapeId="0">
      <text>
        <r>
          <rPr>
            <b/>
            <sz val="9"/>
            <color indexed="81"/>
            <rFont val="Tahoma"/>
            <charset val="1"/>
          </rPr>
          <t>Josh Horn:</t>
        </r>
        <r>
          <rPr>
            <sz val="9"/>
            <color indexed="81"/>
            <rFont val="Tahoma"/>
            <charset val="1"/>
          </rPr>
          <t xml:space="preserve">
Calculated. No Input Needed.</t>
        </r>
      </text>
    </comment>
    <comment ref="L1" authorId="0" shapeId="0">
      <text>
        <r>
          <rPr>
            <b/>
            <sz val="9"/>
            <color indexed="81"/>
            <rFont val="Tahoma"/>
            <charset val="1"/>
          </rPr>
          <t>Josh Horn:</t>
        </r>
        <r>
          <rPr>
            <sz val="9"/>
            <color indexed="81"/>
            <rFont val="Tahoma"/>
            <charset val="1"/>
          </rPr>
          <t xml:space="preserve">
Input Field from your Balance Sheet each month. Accounts Receivable - Collections outstanding from clients.</t>
        </r>
      </text>
    </comment>
    <comment ref="M1" authorId="0" shapeId="0">
      <text>
        <r>
          <rPr>
            <b/>
            <sz val="9"/>
            <color indexed="81"/>
            <rFont val="Tahoma"/>
            <charset val="1"/>
          </rPr>
          <t>Josh Horn:</t>
        </r>
        <r>
          <rPr>
            <sz val="9"/>
            <color indexed="81"/>
            <rFont val="Tahoma"/>
            <charset val="1"/>
          </rPr>
          <t xml:space="preserve">
Input Field. Every Asset EXCEPT Cash (Pulled from Column C) and A/R (Pulled from Column L). If you've done this Correctly, Next Column (N), Total Assets, should match your balance sheet.</t>
        </r>
      </text>
    </comment>
    <comment ref="N1" authorId="0" shapeId="0">
      <text>
        <r>
          <rPr>
            <b/>
            <sz val="9"/>
            <color indexed="81"/>
            <rFont val="Tahoma"/>
            <charset val="1"/>
          </rPr>
          <t>Josh Horn:</t>
        </r>
        <r>
          <rPr>
            <sz val="9"/>
            <color indexed="81"/>
            <rFont val="Tahoma"/>
            <charset val="1"/>
          </rPr>
          <t xml:space="preserve">
Calculated. Should match your Balance Sheet.</t>
        </r>
      </text>
    </comment>
    <comment ref="O1" authorId="0" shapeId="0">
      <text>
        <r>
          <rPr>
            <b/>
            <sz val="9"/>
            <color indexed="81"/>
            <rFont val="Tahoma"/>
            <charset val="1"/>
          </rPr>
          <t>Josh Horn:</t>
        </r>
        <r>
          <rPr>
            <sz val="9"/>
            <color indexed="81"/>
            <rFont val="Tahoma"/>
            <charset val="1"/>
          </rPr>
          <t xml:space="preserve">
Calculated. Cash divided by Total Assets. </t>
        </r>
      </text>
    </comment>
    <comment ref="P1" authorId="0" shapeId="0">
      <text>
        <r>
          <rPr>
            <b/>
            <sz val="9"/>
            <color indexed="81"/>
            <rFont val="Tahoma"/>
            <charset val="1"/>
          </rPr>
          <t>Josh Horn:</t>
        </r>
        <r>
          <rPr>
            <sz val="9"/>
            <color indexed="81"/>
            <rFont val="Tahoma"/>
            <charset val="1"/>
          </rPr>
          <t xml:space="preserve">
Calculated field. Customer Collections turnover - In DAYS. The lower the number, the better.</t>
        </r>
      </text>
    </comment>
    <comment ref="Q1" authorId="0" shapeId="0">
      <text>
        <r>
          <rPr>
            <b/>
            <sz val="9"/>
            <color indexed="81"/>
            <rFont val="Tahoma"/>
            <charset val="1"/>
          </rPr>
          <t>Josh Horn:</t>
        </r>
        <r>
          <rPr>
            <sz val="9"/>
            <color indexed="81"/>
            <rFont val="Tahoma"/>
            <charset val="1"/>
          </rPr>
          <t xml:space="preserve">
Input Field. Accounts Payable from your Balance Sheet--what you owe your vendors at the end of each month.</t>
        </r>
      </text>
    </comment>
    <comment ref="R1" authorId="0" shapeId="0">
      <text>
        <r>
          <rPr>
            <b/>
            <sz val="9"/>
            <color indexed="81"/>
            <rFont val="Tahoma"/>
            <charset val="1"/>
          </rPr>
          <t>Josh Horn:</t>
        </r>
        <r>
          <rPr>
            <sz val="9"/>
            <color indexed="81"/>
            <rFont val="Tahoma"/>
            <charset val="1"/>
          </rPr>
          <t xml:space="preserve">
Calculated. Accounts Receivable to Accounts Payable. Generally, the higher the number, the better.</t>
        </r>
      </text>
    </comment>
    <comment ref="S1" authorId="0" shapeId="0">
      <text>
        <r>
          <rPr>
            <b/>
            <sz val="9"/>
            <color indexed="81"/>
            <rFont val="Tahoma"/>
            <charset val="1"/>
          </rPr>
          <t>Josh Horn:</t>
        </r>
        <r>
          <rPr>
            <sz val="9"/>
            <color indexed="81"/>
            <rFont val="Tahoma"/>
            <charset val="1"/>
          </rPr>
          <t xml:space="preserve">
Input Field. Principal ONLY payments on Debt your Firm owes. Interest payment should be recorded on your Income Statement (and not included here). Could be bank debt, former owner financed debt, equipment, etc. Debt Service Principal should be recorded on your Balance Sheet, not your Income Statement.</t>
        </r>
      </text>
    </comment>
    <comment ref="T1" authorId="0" shapeId="0">
      <text>
        <r>
          <rPr>
            <b/>
            <sz val="9"/>
            <color indexed="81"/>
            <rFont val="Tahoma"/>
            <charset val="1"/>
          </rPr>
          <t>Josh Horn:</t>
        </r>
        <r>
          <rPr>
            <sz val="9"/>
            <color indexed="81"/>
            <rFont val="Tahoma"/>
            <charset val="1"/>
          </rPr>
          <t xml:space="preserve">
Input Field. Capital Expenditures. Items Such As Computers, Desks, Vehicles, etc. Capital Expenditures Should be Recorded on your Balance Sheet, not your Income Statement.</t>
        </r>
      </text>
    </comment>
  </commentList>
</comments>
</file>

<file path=xl/comments2.xml><?xml version="1.0" encoding="utf-8"?>
<comments xmlns="http://schemas.openxmlformats.org/spreadsheetml/2006/main">
  <authors>
    <author>Josh Horn</author>
  </authors>
  <commentList>
    <comment ref="B1" authorId="0" shapeId="0">
      <text>
        <r>
          <rPr>
            <b/>
            <sz val="9"/>
            <color indexed="81"/>
            <rFont val="Tahoma"/>
            <charset val="1"/>
          </rPr>
          <t>Josh Horn:</t>
        </r>
        <r>
          <rPr>
            <sz val="9"/>
            <color indexed="81"/>
            <rFont val="Tahoma"/>
            <charset val="1"/>
          </rPr>
          <t xml:space="preserve">
Month Ended. Only input field should be the last month before the year you are in--in this case, 12/31/2016.</t>
        </r>
      </text>
    </comment>
    <comment ref="C1" authorId="0" shapeId="0">
      <text>
        <r>
          <rPr>
            <b/>
            <sz val="9"/>
            <color indexed="81"/>
            <rFont val="Tahoma"/>
            <charset val="1"/>
          </rPr>
          <t>Josh Horn:</t>
        </r>
        <r>
          <rPr>
            <sz val="9"/>
            <color indexed="81"/>
            <rFont val="Tahoma"/>
            <charset val="1"/>
          </rPr>
          <t xml:space="preserve">
FIRST place you should look. You want to see this Increasing. If it's not, look to the right for answers. Only input field should be the last month before the year you are in--in this case, 12/31/2016.</t>
        </r>
      </text>
    </comment>
    <comment ref="D1" authorId="0" shapeId="0">
      <text>
        <r>
          <rPr>
            <b/>
            <sz val="9"/>
            <color indexed="81"/>
            <rFont val="Tahoma"/>
            <charset val="1"/>
          </rPr>
          <t>Josh Horn:</t>
        </r>
        <r>
          <rPr>
            <sz val="9"/>
            <color indexed="81"/>
            <rFont val="Tahoma"/>
            <charset val="1"/>
          </rPr>
          <t xml:space="preserve">
Input field from your Income Statement.</t>
        </r>
      </text>
    </comment>
    <comment ref="E1" authorId="0" shapeId="0">
      <text>
        <r>
          <rPr>
            <b/>
            <sz val="9"/>
            <color indexed="81"/>
            <rFont val="Tahoma"/>
            <charset val="1"/>
          </rPr>
          <t>Josh Horn:</t>
        </r>
        <r>
          <rPr>
            <sz val="9"/>
            <color indexed="81"/>
            <rFont val="Tahoma"/>
            <charset val="1"/>
          </rPr>
          <t xml:space="preserve">
Input Field from your Income Statement.</t>
        </r>
      </text>
    </comment>
    <comment ref="F1" authorId="0" shapeId="0">
      <text>
        <r>
          <rPr>
            <b/>
            <sz val="9"/>
            <color indexed="81"/>
            <rFont val="Tahoma"/>
            <charset val="1"/>
          </rPr>
          <t>Josh Horn:</t>
        </r>
        <r>
          <rPr>
            <sz val="9"/>
            <color indexed="81"/>
            <rFont val="Tahoma"/>
            <charset val="1"/>
          </rPr>
          <t xml:space="preserve">
Calculated. No Input Needed.</t>
        </r>
      </text>
    </comment>
    <comment ref="G1" authorId="0" shapeId="0">
      <text>
        <r>
          <rPr>
            <b/>
            <sz val="9"/>
            <color indexed="81"/>
            <rFont val="Tahoma"/>
            <charset val="1"/>
          </rPr>
          <t>Josh Horn:</t>
        </r>
        <r>
          <rPr>
            <sz val="9"/>
            <color indexed="81"/>
            <rFont val="Tahoma"/>
            <charset val="1"/>
          </rPr>
          <t xml:space="preserve">
Calculated. No Input Needed.</t>
        </r>
      </text>
    </comment>
    <comment ref="H1" authorId="0" shapeId="0">
      <text>
        <r>
          <rPr>
            <b/>
            <sz val="9"/>
            <color indexed="81"/>
            <rFont val="Tahoma"/>
            <charset val="1"/>
          </rPr>
          <t>Josh Horn:</t>
        </r>
        <r>
          <rPr>
            <sz val="9"/>
            <color indexed="81"/>
            <rFont val="Tahoma"/>
            <charset val="1"/>
          </rPr>
          <t xml:space="preserve">
Calculated. No Input Needed.</t>
        </r>
      </text>
    </comment>
    <comment ref="I1" authorId="0" shapeId="0">
      <text>
        <r>
          <rPr>
            <b/>
            <sz val="9"/>
            <color indexed="81"/>
            <rFont val="Tahoma"/>
            <charset val="1"/>
          </rPr>
          <t>Josh Horn:</t>
        </r>
        <r>
          <rPr>
            <sz val="9"/>
            <color indexed="81"/>
            <rFont val="Tahoma"/>
            <charset val="1"/>
          </rPr>
          <t xml:space="preserve">
Calculated. No Input Needed. </t>
        </r>
      </text>
    </comment>
    <comment ref="J1" authorId="0" shapeId="0">
      <text>
        <r>
          <rPr>
            <b/>
            <sz val="9"/>
            <color indexed="81"/>
            <rFont val="Tahoma"/>
            <charset val="1"/>
          </rPr>
          <t>Josh Horn:</t>
        </r>
        <r>
          <rPr>
            <sz val="9"/>
            <color indexed="81"/>
            <rFont val="Tahoma"/>
            <charset val="1"/>
          </rPr>
          <t xml:space="preserve">
Calculated. No Input Needed.</t>
        </r>
      </text>
    </comment>
    <comment ref="L1" authorId="0" shapeId="0">
      <text>
        <r>
          <rPr>
            <b/>
            <sz val="9"/>
            <color indexed="81"/>
            <rFont val="Tahoma"/>
            <charset val="1"/>
          </rPr>
          <t>Josh Horn:</t>
        </r>
        <r>
          <rPr>
            <sz val="9"/>
            <color indexed="81"/>
            <rFont val="Tahoma"/>
            <charset val="1"/>
          </rPr>
          <t xml:space="preserve">
Input Field from your Balance Sheet each month. Accounts Receivable - Collections outstanding from clients.</t>
        </r>
      </text>
    </comment>
    <comment ref="M1" authorId="0" shapeId="0">
      <text>
        <r>
          <rPr>
            <b/>
            <sz val="9"/>
            <color indexed="81"/>
            <rFont val="Tahoma"/>
            <charset val="1"/>
          </rPr>
          <t>Josh Horn:</t>
        </r>
        <r>
          <rPr>
            <sz val="9"/>
            <color indexed="81"/>
            <rFont val="Tahoma"/>
            <charset val="1"/>
          </rPr>
          <t xml:space="preserve">
Input Field. Every Asset EXCEPT Cash (Pulled from Column C) and A/R (Pulled from Column L). If you've done this Correctly, Next Column (N), Total Assets, should match your balance sheet.</t>
        </r>
      </text>
    </comment>
    <comment ref="N1" authorId="0" shapeId="0">
      <text>
        <r>
          <rPr>
            <b/>
            <sz val="9"/>
            <color indexed="81"/>
            <rFont val="Tahoma"/>
            <charset val="1"/>
          </rPr>
          <t>Josh Horn:</t>
        </r>
        <r>
          <rPr>
            <sz val="9"/>
            <color indexed="81"/>
            <rFont val="Tahoma"/>
            <charset val="1"/>
          </rPr>
          <t xml:space="preserve">
Calculated. Should match your Balance Sheet.</t>
        </r>
      </text>
    </comment>
    <comment ref="O1" authorId="0" shapeId="0">
      <text>
        <r>
          <rPr>
            <b/>
            <sz val="9"/>
            <color indexed="81"/>
            <rFont val="Tahoma"/>
            <charset val="1"/>
          </rPr>
          <t>Josh Horn:</t>
        </r>
        <r>
          <rPr>
            <sz val="9"/>
            <color indexed="81"/>
            <rFont val="Tahoma"/>
            <charset val="1"/>
          </rPr>
          <t xml:space="preserve">
Calculated. Cash divided by Total Assets. </t>
        </r>
      </text>
    </comment>
    <comment ref="P1" authorId="0" shapeId="0">
      <text>
        <r>
          <rPr>
            <b/>
            <sz val="9"/>
            <color indexed="81"/>
            <rFont val="Tahoma"/>
            <charset val="1"/>
          </rPr>
          <t>Josh Horn:</t>
        </r>
        <r>
          <rPr>
            <sz val="9"/>
            <color indexed="81"/>
            <rFont val="Tahoma"/>
            <charset val="1"/>
          </rPr>
          <t xml:space="preserve">
Calculated field. Customer Collections turnover - In DAYS. The lower the number, the better.</t>
        </r>
      </text>
    </comment>
    <comment ref="Q1" authorId="0" shapeId="0">
      <text>
        <r>
          <rPr>
            <b/>
            <sz val="9"/>
            <color indexed="81"/>
            <rFont val="Tahoma"/>
            <charset val="1"/>
          </rPr>
          <t>Josh Horn:</t>
        </r>
        <r>
          <rPr>
            <sz val="9"/>
            <color indexed="81"/>
            <rFont val="Tahoma"/>
            <charset val="1"/>
          </rPr>
          <t xml:space="preserve">
Input Field. Accounts Payable from your Balance Sheet--what you owe your vendors at the end of each month.</t>
        </r>
      </text>
    </comment>
    <comment ref="R1" authorId="0" shapeId="0">
      <text>
        <r>
          <rPr>
            <b/>
            <sz val="9"/>
            <color indexed="81"/>
            <rFont val="Tahoma"/>
            <charset val="1"/>
          </rPr>
          <t>Josh Horn:</t>
        </r>
        <r>
          <rPr>
            <sz val="9"/>
            <color indexed="81"/>
            <rFont val="Tahoma"/>
            <charset val="1"/>
          </rPr>
          <t xml:space="preserve">
Calculated. Accounts Receivable to Accounts Payable. Generally, the higher the number, the better.</t>
        </r>
      </text>
    </comment>
    <comment ref="S1" authorId="0" shapeId="0">
      <text>
        <r>
          <rPr>
            <b/>
            <sz val="9"/>
            <color indexed="81"/>
            <rFont val="Tahoma"/>
            <charset val="1"/>
          </rPr>
          <t>Josh Horn:</t>
        </r>
        <r>
          <rPr>
            <sz val="9"/>
            <color indexed="81"/>
            <rFont val="Tahoma"/>
            <charset val="1"/>
          </rPr>
          <t xml:space="preserve">
Input Field. Principal ONLY payments on Debt your Firm owes. Interest payment should be recorded on your Income Statement (and not included here). Could be bank debt, former owner financed debt, equipment, etc. Debt Service Principal should be recorded on your Balance Sheet, not your Income Statement.</t>
        </r>
      </text>
    </comment>
    <comment ref="T1" authorId="0" shapeId="0">
      <text>
        <r>
          <rPr>
            <b/>
            <sz val="9"/>
            <color indexed="81"/>
            <rFont val="Tahoma"/>
            <charset val="1"/>
          </rPr>
          <t>Josh Horn:</t>
        </r>
        <r>
          <rPr>
            <sz val="9"/>
            <color indexed="81"/>
            <rFont val="Tahoma"/>
            <charset val="1"/>
          </rPr>
          <t xml:space="preserve">
Input Field. Capital Expenditures. Items Such As Computers, Desks, Vehicles, etc. Capital Expenditures Should be Recorded on your Balance Sheet, not your Income Statement.</t>
        </r>
      </text>
    </comment>
  </commentList>
</comments>
</file>

<file path=xl/sharedStrings.xml><?xml version="1.0" encoding="utf-8"?>
<sst xmlns="http://schemas.openxmlformats.org/spreadsheetml/2006/main" count="100" uniqueCount="47">
  <si>
    <t>MnthEnded</t>
  </si>
  <si>
    <t>Book Cash</t>
  </si>
  <si>
    <t>Sales</t>
  </si>
  <si>
    <t>%</t>
  </si>
  <si>
    <t>A/R</t>
  </si>
  <si>
    <t>Other Assets</t>
  </si>
  <si>
    <t>Total Assets</t>
  </si>
  <si>
    <t>Cash/TA</t>
  </si>
  <si>
    <t>A/R T/O</t>
  </si>
  <si>
    <t>A/P</t>
  </si>
  <si>
    <t>A/R to A/P</t>
  </si>
  <si>
    <t>Debt Svc Princip</t>
  </si>
  <si>
    <t>CapEx</t>
  </si>
  <si>
    <t>n/a</t>
  </si>
  <si>
    <t>LOOK HERE</t>
  </si>
  <si>
    <t>1ST</t>
  </si>
  <si>
    <t>If you just looked here,</t>
  </si>
  <si>
    <t>Incr/(Decr) in Cash</t>
  </si>
  <si>
    <t>security</t>
  </si>
  <si>
    <t>Orange</t>
  </si>
  <si>
    <t>If you focus on cash FIRST, all the other issues come bubbling to the surface--</t>
  </si>
  <si>
    <t>Cash Flow - Connects Income Statement &amp; Balance Sheet (Proof)</t>
  </si>
  <si>
    <t xml:space="preserve">Sales too low, expenses too high, A/R turnover slipping, etc.  </t>
  </si>
  <si>
    <t>Changes in A/R, A/P, Capital Expenditures, Debt Service, and Distributions ALL AFFECT CASH</t>
  </si>
  <si>
    <t>Beg Book Cash</t>
  </si>
  <si>
    <t>(These ARE NOT in the Net Income Number)</t>
  </si>
  <si>
    <t>Net Income - Cash Flow Statement STARTS with Net Income</t>
  </si>
  <si>
    <t>Change in A/R</t>
  </si>
  <si>
    <t>Monitor Cash</t>
  </si>
  <si>
    <t>Change in A/P</t>
  </si>
  <si>
    <t>Monitor Balance Sheet for Strength/Weakness and Turnover Ratios</t>
  </si>
  <si>
    <t>Cap Ex - Add a $50K computer system here; mid-year</t>
  </si>
  <si>
    <t>Monitor Income Statement for specific revenue/expense categories out of line and</t>
  </si>
  <si>
    <t>DELEGATE Income Statement responsibility to STAFF.</t>
  </si>
  <si>
    <t>Ending Book Cash</t>
  </si>
  <si>
    <t>Net Income YTD</t>
  </si>
  <si>
    <t>Net Income/Mnth</t>
  </si>
  <si>
    <t>Mnthly %</t>
  </si>
  <si>
    <t>YTD %</t>
  </si>
  <si>
    <t>Total Expenses</t>
  </si>
  <si>
    <t xml:space="preserve">you could get a false sense of </t>
  </si>
  <si>
    <t>Order of Importance:</t>
  </si>
  <si>
    <t>Input Fields =</t>
  </si>
  <si>
    <t>Distributions to Owners - based on N.I. instead of Cash (Assumed)</t>
  </si>
  <si>
    <t>Debt Service Principal</t>
  </si>
  <si>
    <t xml:space="preserve">Calculated Fields = </t>
  </si>
  <si>
    <t>Distributions to Owners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</si>
</sst>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charset val="1"/>
    </font>
    <font>
      <b/>
      <sz val="9"/>
      <color indexed="81"/>
      <name val="Tahoma"/>
      <charset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double">
        <color indexed="64"/>
      </bottom>
      <diagonal/>
    </border>
    <border>
      <left style="thin">
        <color rgb="FF7F7F7F"/>
      </left>
      <right/>
      <top style="thin">
        <color rgb="FF7F7F7F"/>
      </top>
      <bottom style="double">
        <color indexed="64"/>
      </bottom>
      <diagonal/>
    </border>
    <border>
      <left/>
      <right style="thin">
        <color rgb="FF7F7F7F"/>
      </right>
      <top style="thin">
        <color rgb="FF7F7F7F"/>
      </top>
      <bottom style="double">
        <color indexed="64"/>
      </bottom>
      <diagonal/>
    </border>
    <border>
      <left style="thin">
        <color rgb="FF7F7F7F"/>
      </left>
      <right style="thin">
        <color rgb="FF7F7F7F"/>
      </right>
      <top style="thin">
        <color rgb="FF7F7F7F"/>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43">
    <xf numFmtId="0" fontId="0" fillId="0" borderId="0" xfId="0"/>
    <xf numFmtId="0" fontId="0" fillId="0" borderId="0" xfId="0" applyFill="1"/>
    <xf numFmtId="43" fontId="0" fillId="0" borderId="0" xfId="42" applyFont="1"/>
    <xf numFmtId="0" fontId="0" fillId="34" borderId="0" xfId="0" applyFill="1" applyAlignment="1">
      <alignment horizontal="center"/>
    </xf>
    <xf numFmtId="43" fontId="0" fillId="33" borderId="0" xfId="42" applyFont="1" applyFill="1"/>
    <xf numFmtId="43" fontId="0" fillId="0" borderId="0" xfId="42" applyFont="1" applyFill="1"/>
    <xf numFmtId="0" fontId="0" fillId="0" borderId="0" xfId="0"/>
    <xf numFmtId="0" fontId="16" fillId="0" borderId="0" xfId="0" applyFont="1" applyAlignment="1">
      <alignment horizontal="center"/>
    </xf>
    <xf numFmtId="43" fontId="16" fillId="0" borderId="0" xfId="42" applyFont="1" applyAlignment="1">
      <alignment horizontal="center"/>
    </xf>
    <xf numFmtId="164" fontId="0" fillId="0" borderId="0" xfId="42" applyNumberFormat="1" applyFont="1" applyFill="1"/>
    <xf numFmtId="164" fontId="0" fillId="0" borderId="0" xfId="42" applyNumberFormat="1" applyFont="1"/>
    <xf numFmtId="164" fontId="14" fillId="0" borderId="0" xfId="42" applyNumberFormat="1" applyFont="1" applyFill="1"/>
    <xf numFmtId="164" fontId="0" fillId="0" borderId="0" xfId="42" applyNumberFormat="1" applyFont="1" applyFill="1" applyBorder="1"/>
    <xf numFmtId="164" fontId="9" fillId="5" borderId="4" xfId="9" applyNumberFormat="1"/>
    <xf numFmtId="164" fontId="11" fillId="6" borderId="4" xfId="11" applyNumberFormat="1"/>
    <xf numFmtId="164" fontId="9" fillId="5" borderId="4" xfId="9" applyNumberFormat="1" applyAlignment="1">
      <alignment horizontal="center"/>
    </xf>
    <xf numFmtId="43" fontId="11" fillId="0" borderId="4" xfId="11" applyNumberFormat="1" applyFill="1" applyAlignment="1">
      <alignment horizontal="left"/>
    </xf>
    <xf numFmtId="9" fontId="11" fillId="6" borderId="4" xfId="11" applyNumberFormat="1"/>
    <xf numFmtId="9" fontId="11" fillId="6" borderId="4" xfId="11" applyNumberFormat="1" applyAlignment="1">
      <alignment horizontal="center"/>
    </xf>
    <xf numFmtId="43" fontId="0" fillId="34" borderId="0" xfId="42" applyFont="1" applyFill="1" applyAlignment="1">
      <alignment horizontal="center"/>
    </xf>
    <xf numFmtId="0" fontId="0" fillId="0" borderId="0" xfId="0" applyFill="1" applyAlignment="1">
      <alignment horizontal="center"/>
    </xf>
    <xf numFmtId="43" fontId="0" fillId="34" borderId="0" xfId="42" applyFont="1" applyFill="1"/>
    <xf numFmtId="43" fontId="0" fillId="0" borderId="0" xfId="42" applyFont="1" applyFill="1" applyAlignment="1">
      <alignment horizontal="left"/>
    </xf>
    <xf numFmtId="0" fontId="0" fillId="34" borderId="0" xfId="0" applyFill="1" applyAlignment="1">
      <alignment horizontal="left"/>
    </xf>
    <xf numFmtId="43" fontId="0" fillId="34" borderId="0" xfId="42" applyFont="1" applyFill="1" applyAlignment="1">
      <alignment horizontal="left"/>
    </xf>
    <xf numFmtId="164" fontId="11" fillId="6" borderId="4" xfId="11" applyNumberFormat="1" applyAlignment="1">
      <alignment horizontal="center"/>
    </xf>
    <xf numFmtId="43" fontId="9" fillId="5" borderId="4" xfId="9" applyNumberFormat="1"/>
    <xf numFmtId="43" fontId="0" fillId="0" borderId="0" xfId="42" applyNumberFormat="1" applyFont="1"/>
    <xf numFmtId="164" fontId="9" fillId="5" borderId="4" xfId="42" applyNumberFormat="1" applyFont="1" applyFill="1" applyBorder="1"/>
    <xf numFmtId="0" fontId="0" fillId="33" borderId="0" xfId="0" applyFill="1"/>
    <xf numFmtId="43" fontId="11" fillId="6" borderId="4" xfId="11" applyNumberFormat="1"/>
    <xf numFmtId="164" fontId="11" fillId="6" borderId="10" xfId="11" applyNumberFormat="1" applyBorder="1"/>
    <xf numFmtId="164" fontId="11" fillId="6" borderId="11" xfId="11" applyNumberFormat="1" applyBorder="1"/>
    <xf numFmtId="164" fontId="11" fillId="6" borderId="12" xfId="11" applyNumberFormat="1" applyBorder="1"/>
    <xf numFmtId="0" fontId="0" fillId="0" borderId="0" xfId="0" applyFill="1" applyBorder="1" applyAlignment="1">
      <alignment horizontal="center"/>
    </xf>
    <xf numFmtId="9" fontId="11" fillId="6" borderId="13" xfId="11" applyNumberFormat="1" applyBorder="1" applyAlignment="1">
      <alignment horizontal="center"/>
    </xf>
    <xf numFmtId="43" fontId="11" fillId="6" borderId="10" xfId="11" applyNumberFormat="1" applyBorder="1"/>
    <xf numFmtId="0" fontId="16" fillId="0" borderId="0" xfId="0" applyFont="1" applyFill="1" applyAlignment="1">
      <alignment horizontal="center"/>
    </xf>
    <xf numFmtId="0" fontId="0" fillId="34" borderId="0" xfId="0" applyFill="1"/>
    <xf numFmtId="164" fontId="0" fillId="0" borderId="0" xfId="0" applyNumberFormat="1" applyFill="1"/>
    <xf numFmtId="14" fontId="9" fillId="5" borderId="4" xfId="9" applyNumberFormat="1"/>
    <xf numFmtId="14" fontId="11" fillId="6" borderId="4" xfId="11" applyNumberFormat="1"/>
    <xf numFmtId="43" fontId="0" fillId="33" borderId="0" xfId="42" applyNumberFormat="1" applyFont="1" applyFill="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7"/>
  <sheetViews>
    <sheetView tabSelected="1" workbookViewId="0">
      <pane xSplit="2" ySplit="1" topLeftCell="C2" activePane="bottomRight" state="frozen"/>
      <selection pane="topRight" activeCell="C1" sqref="C1"/>
      <selection pane="bottomLeft" activeCell="A2" sqref="A2"/>
      <selection pane="bottomRight" activeCell="E1" sqref="E1"/>
    </sheetView>
  </sheetViews>
  <sheetFormatPr defaultRowHeight="15" x14ac:dyDescent="0.25"/>
  <cols>
    <col min="1" max="1" width="3" style="6" bestFit="1" customWidth="1"/>
    <col min="2" max="2" width="17.5703125" style="6" bestFit="1" customWidth="1"/>
    <col min="3" max="3" width="12.28515625" style="2" bestFit="1" customWidth="1"/>
    <col min="4" max="4" width="10.5703125" style="1" bestFit="1" customWidth="1"/>
    <col min="5" max="5" width="14.28515625" style="1" bestFit="1" customWidth="1"/>
    <col min="6" max="6" width="4.5703125" style="1" bestFit="1" customWidth="1"/>
    <col min="7" max="7" width="16.5703125" style="6" bestFit="1" customWidth="1"/>
    <col min="8" max="8" width="15.28515625" style="6" bestFit="1" customWidth="1"/>
    <col min="9" max="9" width="9.42578125" style="6" bestFit="1" customWidth="1"/>
    <col min="10" max="10" width="6.42578125" style="1" bestFit="1" customWidth="1"/>
    <col min="11" max="11" width="1.7109375" style="1" customWidth="1"/>
    <col min="12" max="12" width="15.28515625" style="6" bestFit="1" customWidth="1"/>
    <col min="13" max="13" width="12.42578125" style="6" bestFit="1" customWidth="1"/>
    <col min="14" max="14" width="11.5703125" style="6" bestFit="1" customWidth="1"/>
    <col min="15" max="15" width="8.28515625" style="6" bestFit="1" customWidth="1"/>
    <col min="16" max="16" width="8" style="6" bestFit="1" customWidth="1"/>
    <col min="17" max="17" width="7" style="6" bestFit="1" customWidth="1"/>
    <col min="18" max="18" width="10.28515625" style="6" bestFit="1" customWidth="1"/>
    <col min="19" max="19" width="15.28515625" style="6" bestFit="1" customWidth="1"/>
    <col min="20" max="20" width="8" style="6" bestFit="1" customWidth="1"/>
    <col min="21" max="16384" width="9.140625" style="6"/>
  </cols>
  <sheetData>
    <row r="1" spans="1:20" x14ac:dyDescent="0.25">
      <c r="B1" s="7" t="s">
        <v>0</v>
      </c>
      <c r="C1" s="8" t="s">
        <v>1</v>
      </c>
      <c r="D1" s="7" t="s">
        <v>2</v>
      </c>
      <c r="E1" s="7" t="s">
        <v>39</v>
      </c>
      <c r="F1" s="7" t="s">
        <v>3</v>
      </c>
      <c r="G1" s="7" t="s">
        <v>36</v>
      </c>
      <c r="H1" s="7" t="s">
        <v>35</v>
      </c>
      <c r="I1" s="7" t="s">
        <v>37</v>
      </c>
      <c r="J1" s="37" t="s">
        <v>38</v>
      </c>
      <c r="K1" s="37"/>
      <c r="L1" s="7" t="s">
        <v>4</v>
      </c>
      <c r="M1" s="7" t="s">
        <v>5</v>
      </c>
      <c r="N1" s="7" t="s">
        <v>6</v>
      </c>
      <c r="O1" s="7" t="s">
        <v>7</v>
      </c>
      <c r="P1" s="7" t="s">
        <v>8</v>
      </c>
      <c r="Q1" s="7" t="s">
        <v>9</v>
      </c>
      <c r="R1" s="7" t="s">
        <v>10</v>
      </c>
      <c r="S1" s="7" t="s">
        <v>11</v>
      </c>
      <c r="T1" s="7" t="s">
        <v>12</v>
      </c>
    </row>
    <row r="2" spans="1:20" x14ac:dyDescent="0.25">
      <c r="B2" s="40">
        <v>42735</v>
      </c>
      <c r="C2" s="13">
        <v>599342</v>
      </c>
      <c r="D2" s="15">
        <v>450000</v>
      </c>
      <c r="E2" s="15">
        <v>374000</v>
      </c>
      <c r="F2" s="18">
        <f>E2/D2</f>
        <v>0.83111111111111113</v>
      </c>
      <c r="G2" s="14">
        <f>D2-E2</f>
        <v>76000</v>
      </c>
      <c r="H2" s="42" t="s">
        <v>13</v>
      </c>
      <c r="I2" s="17">
        <f>G2/D2</f>
        <v>0.16888888888888889</v>
      </c>
      <c r="J2" s="42" t="s">
        <v>13</v>
      </c>
      <c r="K2" s="9"/>
      <c r="L2" s="15">
        <v>273973</v>
      </c>
      <c r="M2" s="13">
        <v>718985</v>
      </c>
      <c r="N2" s="14">
        <f t="shared" ref="N2:N14" si="0">SUM(C2,L2,M2)</f>
        <v>1592300</v>
      </c>
      <c r="O2" s="17">
        <f t="shared" ref="O2:O14" si="1">C2/N2</f>
        <v>0.37640017584626012</v>
      </c>
      <c r="P2" s="42" t="s">
        <v>13</v>
      </c>
      <c r="Q2" s="15">
        <v>7484</v>
      </c>
      <c r="R2" s="25">
        <f>L2/Q2</f>
        <v>36.607830037413152</v>
      </c>
      <c r="S2" s="42" t="s">
        <v>13</v>
      </c>
      <c r="T2" s="42" t="s">
        <v>13</v>
      </c>
    </row>
    <row r="3" spans="1:20" x14ac:dyDescent="0.25">
      <c r="A3" s="6">
        <v>1</v>
      </c>
      <c r="B3" s="41">
        <f>B2+31</f>
        <v>42766</v>
      </c>
      <c r="C3" s="14">
        <f t="shared" ref="C3:C13" si="2">C2+G3-L3+L2+Q3-Q2-G3-T3-S3</f>
        <v>581539</v>
      </c>
      <c r="D3" s="13">
        <v>445000</v>
      </c>
      <c r="E3" s="13">
        <v>370000</v>
      </c>
      <c r="F3" s="18">
        <f t="shared" ref="F3:F14" si="3">E3/D3</f>
        <v>0.8314606741573034</v>
      </c>
      <c r="G3" s="14">
        <f t="shared" ref="G3:G14" si="4">D3-E3</f>
        <v>75000</v>
      </c>
      <c r="H3" s="14">
        <f>+G3</f>
        <v>75000</v>
      </c>
      <c r="I3" s="17">
        <f t="shared" ref="I3:I14" si="5">G3/D3</f>
        <v>0.16853932584269662</v>
      </c>
      <c r="J3" s="17">
        <f>H3/D3</f>
        <v>0.16853932584269662</v>
      </c>
      <c r="K3" s="9"/>
      <c r="L3" s="13">
        <f>L2-300</f>
        <v>273673</v>
      </c>
      <c r="M3" s="13">
        <v>718985</v>
      </c>
      <c r="N3" s="14">
        <f t="shared" si="0"/>
        <v>1574197</v>
      </c>
      <c r="O3" s="17">
        <f t="shared" si="1"/>
        <v>0.36941945639586404</v>
      </c>
      <c r="P3" s="16">
        <f t="shared" ref="P3:P14" si="6">(365)/((((D3*12)))/(((L2+L3))/(2)))</f>
        <v>18.716366104868914</v>
      </c>
      <c r="Q3" s="13">
        <f>Q2+130</f>
        <v>7614</v>
      </c>
      <c r="R3" s="25">
        <f t="shared" ref="R3:R14" si="7">L3/Q3</f>
        <v>35.943393748358289</v>
      </c>
      <c r="S3" s="28">
        <v>18233</v>
      </c>
      <c r="T3" s="28">
        <v>0</v>
      </c>
    </row>
    <row r="4" spans="1:20" x14ac:dyDescent="0.25">
      <c r="A4" s="6">
        <v>2</v>
      </c>
      <c r="B4" s="41">
        <f>B3+28</f>
        <v>42794</v>
      </c>
      <c r="C4" s="14">
        <f t="shared" si="2"/>
        <v>563736</v>
      </c>
      <c r="D4" s="15">
        <v>440000</v>
      </c>
      <c r="E4" s="15">
        <v>366000</v>
      </c>
      <c r="F4" s="18">
        <f t="shared" si="3"/>
        <v>0.83181818181818179</v>
      </c>
      <c r="G4" s="14">
        <f t="shared" si="4"/>
        <v>74000</v>
      </c>
      <c r="H4" s="14">
        <f t="shared" ref="H4:H14" si="8">H3+G4</f>
        <v>149000</v>
      </c>
      <c r="I4" s="17">
        <f t="shared" si="5"/>
        <v>0.16818181818181818</v>
      </c>
      <c r="J4" s="17">
        <f>(H4)/(D3+D4)</f>
        <v>0.16836158192090395</v>
      </c>
      <c r="K4" s="11"/>
      <c r="L4" s="13">
        <f t="shared" ref="L4:L13" si="9">L3-300</f>
        <v>273373</v>
      </c>
      <c r="M4" s="13">
        <v>718985</v>
      </c>
      <c r="N4" s="14">
        <f t="shared" si="0"/>
        <v>1556094</v>
      </c>
      <c r="O4" s="17">
        <f t="shared" si="1"/>
        <v>0.36227631492699025</v>
      </c>
      <c r="P4" s="16">
        <f t="shared" si="6"/>
        <v>18.908313446969697</v>
      </c>
      <c r="Q4" s="13">
        <f t="shared" ref="Q4:Q13" si="10">Q3+130</f>
        <v>7744</v>
      </c>
      <c r="R4" s="25">
        <f t="shared" si="7"/>
        <v>35.301265495867767</v>
      </c>
      <c r="S4" s="28">
        <v>18233</v>
      </c>
      <c r="T4" s="28">
        <v>0</v>
      </c>
    </row>
    <row r="5" spans="1:20" x14ac:dyDescent="0.25">
      <c r="A5" s="6">
        <v>3</v>
      </c>
      <c r="B5" s="41">
        <f t="shared" ref="B5:B14" si="11">B4+31</f>
        <v>42825</v>
      </c>
      <c r="C5" s="14">
        <f t="shared" si="2"/>
        <v>545933</v>
      </c>
      <c r="D5" s="13">
        <v>435000</v>
      </c>
      <c r="E5" s="13">
        <v>362000</v>
      </c>
      <c r="F5" s="18">
        <f t="shared" si="3"/>
        <v>0.83218390804597697</v>
      </c>
      <c r="G5" s="14">
        <f t="shared" si="4"/>
        <v>73000</v>
      </c>
      <c r="H5" s="14">
        <f t="shared" si="8"/>
        <v>222000</v>
      </c>
      <c r="I5" s="17">
        <f t="shared" si="5"/>
        <v>0.167816091954023</v>
      </c>
      <c r="J5" s="17">
        <f>(H5)/(D3+D4+D5)</f>
        <v>0.16818181818181818</v>
      </c>
      <c r="K5" s="11"/>
      <c r="L5" s="13">
        <f t="shared" si="9"/>
        <v>273073</v>
      </c>
      <c r="M5" s="13">
        <v>718985</v>
      </c>
      <c r="N5" s="14">
        <f t="shared" si="0"/>
        <v>1537991</v>
      </c>
      <c r="O5" s="17">
        <f t="shared" si="1"/>
        <v>0.35496501605015895</v>
      </c>
      <c r="P5" s="16">
        <f t="shared" si="6"/>
        <v>19.104673371647507</v>
      </c>
      <c r="Q5" s="13">
        <f t="shared" si="10"/>
        <v>7874</v>
      </c>
      <c r="R5" s="25">
        <f t="shared" si="7"/>
        <v>34.680340360680724</v>
      </c>
      <c r="S5" s="28">
        <v>18233</v>
      </c>
      <c r="T5" s="28">
        <v>0</v>
      </c>
    </row>
    <row r="6" spans="1:20" x14ac:dyDescent="0.25">
      <c r="A6" s="6">
        <v>4</v>
      </c>
      <c r="B6" s="41">
        <f>B5+30</f>
        <v>42855</v>
      </c>
      <c r="C6" s="14">
        <f t="shared" si="2"/>
        <v>528130</v>
      </c>
      <c r="D6" s="15">
        <v>430000</v>
      </c>
      <c r="E6" s="15">
        <v>358000</v>
      </c>
      <c r="F6" s="18">
        <f t="shared" si="3"/>
        <v>0.83255813953488367</v>
      </c>
      <c r="G6" s="14">
        <f t="shared" si="4"/>
        <v>72000</v>
      </c>
      <c r="H6" s="14">
        <f t="shared" si="8"/>
        <v>294000</v>
      </c>
      <c r="I6" s="17">
        <f t="shared" si="5"/>
        <v>0.16744186046511628</v>
      </c>
      <c r="J6" s="17">
        <f>(H6)/(D3+D4+D5+D6)</f>
        <v>0.16800000000000001</v>
      </c>
      <c r="K6" s="9"/>
      <c r="L6" s="13">
        <f t="shared" si="9"/>
        <v>272773</v>
      </c>
      <c r="M6" s="13">
        <v>718985</v>
      </c>
      <c r="N6" s="14">
        <f t="shared" si="0"/>
        <v>1519888</v>
      </c>
      <c r="O6" s="17">
        <f t="shared" si="1"/>
        <v>0.34747955112481971</v>
      </c>
      <c r="P6" s="16">
        <f t="shared" si="6"/>
        <v>19.305599806201549</v>
      </c>
      <c r="Q6" s="13">
        <f t="shared" si="10"/>
        <v>8004</v>
      </c>
      <c r="R6" s="25">
        <f t="shared" si="7"/>
        <v>34.079585207396299</v>
      </c>
      <c r="S6" s="28">
        <v>18233</v>
      </c>
      <c r="T6" s="28">
        <v>0</v>
      </c>
    </row>
    <row r="7" spans="1:20" x14ac:dyDescent="0.25">
      <c r="A7" s="6">
        <v>5</v>
      </c>
      <c r="B7" s="41">
        <f t="shared" si="11"/>
        <v>42886</v>
      </c>
      <c r="C7" s="14">
        <f t="shared" si="2"/>
        <v>510327</v>
      </c>
      <c r="D7" s="13">
        <v>425000</v>
      </c>
      <c r="E7" s="13">
        <v>354000</v>
      </c>
      <c r="F7" s="18">
        <f t="shared" si="3"/>
        <v>0.83294117647058818</v>
      </c>
      <c r="G7" s="14">
        <f t="shared" si="4"/>
        <v>71000</v>
      </c>
      <c r="H7" s="14">
        <f t="shared" si="8"/>
        <v>365000</v>
      </c>
      <c r="I7" s="17">
        <f t="shared" si="5"/>
        <v>0.16705882352941176</v>
      </c>
      <c r="J7" s="17">
        <f>(H7)/(D3+D4+D5+D6+D7)</f>
        <v>0.167816091954023</v>
      </c>
      <c r="K7" s="11"/>
      <c r="L7" s="13">
        <f t="shared" si="9"/>
        <v>272473</v>
      </c>
      <c r="M7" s="13">
        <v>718985</v>
      </c>
      <c r="N7" s="14">
        <f t="shared" si="0"/>
        <v>1501785</v>
      </c>
      <c r="O7" s="17">
        <f t="shared" si="1"/>
        <v>0.3398136217900698</v>
      </c>
      <c r="P7" s="16">
        <f t="shared" si="6"/>
        <v>19.511253921568628</v>
      </c>
      <c r="Q7" s="13">
        <f t="shared" si="10"/>
        <v>8134</v>
      </c>
      <c r="R7" s="25">
        <f t="shared" si="7"/>
        <v>33.498032948119004</v>
      </c>
      <c r="S7" s="28">
        <v>18233</v>
      </c>
      <c r="T7" s="28">
        <v>0</v>
      </c>
    </row>
    <row r="8" spans="1:20" x14ac:dyDescent="0.25">
      <c r="A8" s="6">
        <v>6</v>
      </c>
      <c r="B8" s="41">
        <f>B7+30</f>
        <v>42916</v>
      </c>
      <c r="C8" s="14">
        <f t="shared" si="2"/>
        <v>442524</v>
      </c>
      <c r="D8" s="15">
        <v>420000</v>
      </c>
      <c r="E8" s="15">
        <v>350000</v>
      </c>
      <c r="F8" s="18">
        <f t="shared" si="3"/>
        <v>0.83333333333333337</v>
      </c>
      <c r="G8" s="14">
        <f t="shared" si="4"/>
        <v>70000</v>
      </c>
      <c r="H8" s="14">
        <f t="shared" si="8"/>
        <v>435000</v>
      </c>
      <c r="I8" s="17">
        <f t="shared" si="5"/>
        <v>0.16666666666666666</v>
      </c>
      <c r="J8" s="17">
        <f>(H8)/(D3+D4+D5+D6+D7+D8)</f>
        <v>0.16763005780346821</v>
      </c>
      <c r="K8" s="9"/>
      <c r="L8" s="13">
        <f t="shared" si="9"/>
        <v>272173</v>
      </c>
      <c r="M8" s="13">
        <f>M7+50000</f>
        <v>768985</v>
      </c>
      <c r="N8" s="14">
        <f t="shared" si="0"/>
        <v>1483682</v>
      </c>
      <c r="O8" s="17">
        <f t="shared" si="1"/>
        <v>0.29826067850118826</v>
      </c>
      <c r="P8" s="16">
        <f t="shared" si="6"/>
        <v>19.721804563492064</v>
      </c>
      <c r="Q8" s="13">
        <f t="shared" si="10"/>
        <v>8264</v>
      </c>
      <c r="R8" s="25">
        <f t="shared" si="7"/>
        <v>32.934777347531458</v>
      </c>
      <c r="S8" s="28">
        <v>18233</v>
      </c>
      <c r="T8" s="28">
        <v>50000</v>
      </c>
    </row>
    <row r="9" spans="1:20" x14ac:dyDescent="0.25">
      <c r="A9" s="6">
        <v>7</v>
      </c>
      <c r="B9" s="41">
        <f t="shared" si="11"/>
        <v>42947</v>
      </c>
      <c r="C9" s="14">
        <f t="shared" si="2"/>
        <v>424721</v>
      </c>
      <c r="D9" s="13">
        <v>415000</v>
      </c>
      <c r="E9" s="13">
        <v>346000</v>
      </c>
      <c r="F9" s="18">
        <f t="shared" si="3"/>
        <v>0.83373493975903612</v>
      </c>
      <c r="G9" s="14">
        <f t="shared" si="4"/>
        <v>69000</v>
      </c>
      <c r="H9" s="14">
        <f t="shared" si="8"/>
        <v>504000</v>
      </c>
      <c r="I9" s="17">
        <f t="shared" si="5"/>
        <v>0.16626506024096385</v>
      </c>
      <c r="J9" s="17">
        <f>(H9)/(D3+D4+D5+D6+D7+D8+D9)</f>
        <v>0.16744186046511628</v>
      </c>
      <c r="K9" s="9"/>
      <c r="L9" s="13">
        <f t="shared" si="9"/>
        <v>271873</v>
      </c>
      <c r="M9" s="13">
        <v>768985</v>
      </c>
      <c r="N9" s="14">
        <f t="shared" si="0"/>
        <v>1465579</v>
      </c>
      <c r="O9" s="17">
        <f t="shared" si="1"/>
        <v>0.28979741112556878</v>
      </c>
      <c r="P9" s="16">
        <f t="shared" si="6"/>
        <v>19.937428714859436</v>
      </c>
      <c r="Q9" s="13">
        <f t="shared" si="10"/>
        <v>8394</v>
      </c>
      <c r="R9" s="25">
        <f t="shared" si="7"/>
        <v>32.388968310698118</v>
      </c>
      <c r="S9" s="28">
        <v>18233</v>
      </c>
      <c r="T9" s="28">
        <v>0</v>
      </c>
    </row>
    <row r="10" spans="1:20" x14ac:dyDescent="0.25">
      <c r="A10" s="6">
        <v>8</v>
      </c>
      <c r="B10" s="41">
        <f t="shared" si="11"/>
        <v>42978</v>
      </c>
      <c r="C10" s="14">
        <f t="shared" si="2"/>
        <v>406918</v>
      </c>
      <c r="D10" s="15">
        <v>410000</v>
      </c>
      <c r="E10" s="15">
        <v>342000</v>
      </c>
      <c r="F10" s="18">
        <f t="shared" si="3"/>
        <v>0.8341463414634146</v>
      </c>
      <c r="G10" s="14">
        <f t="shared" si="4"/>
        <v>68000</v>
      </c>
      <c r="H10" s="14">
        <f t="shared" si="8"/>
        <v>572000</v>
      </c>
      <c r="I10" s="17">
        <f t="shared" si="5"/>
        <v>0.16585365853658537</v>
      </c>
      <c r="J10" s="17">
        <f>(H10)/(D3+D4+D5+D6+D7+D8+D9+D10)</f>
        <v>0.1672514619883041</v>
      </c>
      <c r="K10" s="9"/>
      <c r="L10" s="13">
        <f t="shared" si="9"/>
        <v>271573</v>
      </c>
      <c r="M10" s="13">
        <v>768985</v>
      </c>
      <c r="N10" s="14">
        <f t="shared" si="0"/>
        <v>1447476</v>
      </c>
      <c r="O10" s="17">
        <f t="shared" si="1"/>
        <v>0.28112245038950562</v>
      </c>
      <c r="P10" s="16">
        <f t="shared" si="6"/>
        <v>20.158311991869919</v>
      </c>
      <c r="Q10" s="13">
        <f t="shared" si="10"/>
        <v>8524</v>
      </c>
      <c r="R10" s="25">
        <f t="shared" si="7"/>
        <v>31.859807602064759</v>
      </c>
      <c r="S10" s="28">
        <v>18233</v>
      </c>
      <c r="T10" s="28">
        <v>0</v>
      </c>
    </row>
    <row r="11" spans="1:20" x14ac:dyDescent="0.25">
      <c r="A11" s="6">
        <v>9</v>
      </c>
      <c r="B11" s="41">
        <f>B10+30</f>
        <v>43008</v>
      </c>
      <c r="C11" s="14">
        <f t="shared" si="2"/>
        <v>389115</v>
      </c>
      <c r="D11" s="13">
        <v>405000</v>
      </c>
      <c r="E11" s="13">
        <v>338000</v>
      </c>
      <c r="F11" s="18">
        <f t="shared" si="3"/>
        <v>0.83456790123456792</v>
      </c>
      <c r="G11" s="14">
        <f t="shared" si="4"/>
        <v>67000</v>
      </c>
      <c r="H11" s="14">
        <f t="shared" si="8"/>
        <v>639000</v>
      </c>
      <c r="I11" s="17">
        <f t="shared" si="5"/>
        <v>0.16543209876543211</v>
      </c>
      <c r="J11" s="17">
        <f>(H11)/(D3+D4+D5+D6+D7+D8+D9+D10+D11)</f>
        <v>0.16705882352941176</v>
      </c>
      <c r="K11" s="11"/>
      <c r="L11" s="13">
        <f t="shared" si="9"/>
        <v>271273</v>
      </c>
      <c r="M11" s="13">
        <v>768985</v>
      </c>
      <c r="N11" s="14">
        <f t="shared" si="0"/>
        <v>1429373</v>
      </c>
      <c r="O11" s="17">
        <f t="shared" si="1"/>
        <v>0.27222775300778734</v>
      </c>
      <c r="P11" s="16">
        <f t="shared" si="6"/>
        <v>20.384649176954735</v>
      </c>
      <c r="Q11" s="13">
        <f t="shared" si="10"/>
        <v>8654</v>
      </c>
      <c r="R11" s="25">
        <f t="shared" si="7"/>
        <v>31.346544950311994</v>
      </c>
      <c r="S11" s="28">
        <v>18233</v>
      </c>
      <c r="T11" s="28">
        <v>0</v>
      </c>
    </row>
    <row r="12" spans="1:20" x14ac:dyDescent="0.25">
      <c r="A12" s="6">
        <v>10</v>
      </c>
      <c r="B12" s="41">
        <f t="shared" si="11"/>
        <v>43039</v>
      </c>
      <c r="C12" s="14">
        <f t="shared" si="2"/>
        <v>371312</v>
      </c>
      <c r="D12" s="15">
        <v>400000</v>
      </c>
      <c r="E12" s="15">
        <v>334000</v>
      </c>
      <c r="F12" s="18">
        <f t="shared" si="3"/>
        <v>0.83499999999999996</v>
      </c>
      <c r="G12" s="14">
        <f t="shared" si="4"/>
        <v>66000</v>
      </c>
      <c r="H12" s="14">
        <f t="shared" si="8"/>
        <v>705000</v>
      </c>
      <c r="I12" s="17">
        <f t="shared" si="5"/>
        <v>0.16500000000000001</v>
      </c>
      <c r="J12" s="17">
        <f>(H12)/(D3+D4+D5+D6+D7+D8+D9+D10+D11+D12)</f>
        <v>0.16686390532544379</v>
      </c>
      <c r="K12" s="9"/>
      <c r="L12" s="13">
        <f t="shared" si="9"/>
        <v>270973</v>
      </c>
      <c r="M12" s="13">
        <v>768985</v>
      </c>
      <c r="N12" s="14">
        <f t="shared" si="0"/>
        <v>1411270</v>
      </c>
      <c r="O12" s="17">
        <f t="shared" si="1"/>
        <v>0.26310486299574143</v>
      </c>
      <c r="P12" s="16">
        <f t="shared" si="6"/>
        <v>20.616644791666666</v>
      </c>
      <c r="Q12" s="13">
        <f t="shared" si="10"/>
        <v>8784</v>
      </c>
      <c r="R12" s="25">
        <f t="shared" si="7"/>
        <v>30.848474499089253</v>
      </c>
      <c r="S12" s="28">
        <v>18233</v>
      </c>
      <c r="T12" s="28">
        <v>0</v>
      </c>
    </row>
    <row r="13" spans="1:20" x14ac:dyDescent="0.25">
      <c r="A13" s="6">
        <v>11</v>
      </c>
      <c r="B13" s="41">
        <f>B12+30</f>
        <v>43069</v>
      </c>
      <c r="C13" s="14">
        <f t="shared" si="2"/>
        <v>353509</v>
      </c>
      <c r="D13" s="13">
        <v>395000</v>
      </c>
      <c r="E13" s="13">
        <v>330000</v>
      </c>
      <c r="F13" s="18">
        <f t="shared" si="3"/>
        <v>0.83544303797468356</v>
      </c>
      <c r="G13" s="14">
        <f t="shared" si="4"/>
        <v>65000</v>
      </c>
      <c r="H13" s="14">
        <f t="shared" si="8"/>
        <v>770000</v>
      </c>
      <c r="I13" s="17">
        <f t="shared" si="5"/>
        <v>0.16455696202531644</v>
      </c>
      <c r="J13" s="17">
        <f>(H13)/(D3+D4+D5+D6+D7+D8+D9+D10+D11+D12+D13)</f>
        <v>0.16666666666666666</v>
      </c>
      <c r="K13" s="9"/>
      <c r="L13" s="13">
        <f t="shared" si="9"/>
        <v>270673</v>
      </c>
      <c r="M13" s="13">
        <v>768985</v>
      </c>
      <c r="N13" s="14">
        <f t="shared" si="0"/>
        <v>1393167</v>
      </c>
      <c r="O13" s="17">
        <f t="shared" si="1"/>
        <v>0.25374488485587154</v>
      </c>
      <c r="P13" s="16">
        <f t="shared" si="6"/>
        <v>20.85451371308017</v>
      </c>
      <c r="Q13" s="13">
        <f t="shared" si="10"/>
        <v>8914</v>
      </c>
      <c r="R13" s="25">
        <f t="shared" si="7"/>
        <v>30.364931568319498</v>
      </c>
      <c r="S13" s="28">
        <v>18233</v>
      </c>
      <c r="T13" s="28">
        <v>0</v>
      </c>
    </row>
    <row r="14" spans="1:20" x14ac:dyDescent="0.25">
      <c r="A14" s="6">
        <v>12</v>
      </c>
      <c r="B14" s="41">
        <f t="shared" si="11"/>
        <v>43100</v>
      </c>
      <c r="C14" s="14">
        <f>C13+G14-L14+L13+Q14-Q13-G14-T14-S14</f>
        <v>336035</v>
      </c>
      <c r="D14" s="13">
        <v>390000</v>
      </c>
      <c r="E14" s="15">
        <v>326000</v>
      </c>
      <c r="F14" s="35">
        <f t="shared" si="3"/>
        <v>0.83589743589743593</v>
      </c>
      <c r="G14" s="14">
        <f t="shared" si="4"/>
        <v>64000</v>
      </c>
      <c r="H14" s="14">
        <f t="shared" si="8"/>
        <v>834000</v>
      </c>
      <c r="I14" s="17">
        <f t="shared" si="5"/>
        <v>0.1641025641025641</v>
      </c>
      <c r="J14" s="17">
        <f>(H14)/(D3+D4+D5+D6+D7+D8+D9+D10+D11+D12+D13+D14)</f>
        <v>0.16646706586826349</v>
      </c>
      <c r="K14" s="9"/>
      <c r="L14" s="13">
        <v>270000</v>
      </c>
      <c r="M14" s="13">
        <v>768985</v>
      </c>
      <c r="N14" s="14">
        <f t="shared" si="0"/>
        <v>1375020</v>
      </c>
      <c r="O14" s="17">
        <f t="shared" si="1"/>
        <v>0.24438553621038239</v>
      </c>
      <c r="P14" s="16">
        <f t="shared" si="6"/>
        <v>21.083936431623933</v>
      </c>
      <c r="Q14" s="15">
        <v>9000</v>
      </c>
      <c r="R14" s="25">
        <f t="shared" si="7"/>
        <v>30</v>
      </c>
      <c r="S14" s="28">
        <v>18233</v>
      </c>
      <c r="T14" s="28">
        <v>0</v>
      </c>
    </row>
    <row r="15" spans="1:20" x14ac:dyDescent="0.25">
      <c r="D15" s="9"/>
      <c r="E15" s="9"/>
      <c r="F15" s="12"/>
      <c r="G15" s="10"/>
      <c r="H15" s="10"/>
      <c r="I15" s="10"/>
      <c r="J15" s="6"/>
      <c r="K15" s="9"/>
      <c r="L15" s="9"/>
      <c r="M15" s="9"/>
      <c r="N15" s="10"/>
      <c r="O15" s="10"/>
      <c r="P15" s="10"/>
      <c r="Q15" s="9"/>
      <c r="R15" s="9"/>
      <c r="S15" s="2"/>
    </row>
    <row r="16" spans="1:20" ht="15.75" thickBot="1" x14ac:dyDescent="0.3">
      <c r="C16" s="19" t="s">
        <v>14</v>
      </c>
      <c r="D16" s="31">
        <f>SUM(D3:D15)</f>
        <v>5010000</v>
      </c>
      <c r="E16" s="32">
        <f t="shared" ref="E16:G16" si="12">SUM(E3:E15)</f>
        <v>4176000</v>
      </c>
      <c r="F16" s="12"/>
      <c r="G16" s="33">
        <f t="shared" si="12"/>
        <v>834000</v>
      </c>
      <c r="I16" s="17">
        <f>G16/D16</f>
        <v>0.16646706586826349</v>
      </c>
      <c r="J16" s="6"/>
      <c r="K16" s="12"/>
      <c r="L16" s="10"/>
      <c r="M16" s="12"/>
      <c r="N16" s="10"/>
      <c r="O16" s="10"/>
      <c r="P16" s="27"/>
      <c r="Q16" s="10"/>
      <c r="R16" s="10"/>
      <c r="S16" s="31">
        <f t="shared" ref="S16:T16" si="13">SUM(S3:S15)</f>
        <v>218796</v>
      </c>
      <c r="T16" s="31">
        <f t="shared" si="13"/>
        <v>50000</v>
      </c>
    </row>
    <row r="17" spans="1:19" ht="15.75" thickTop="1" x14ac:dyDescent="0.25">
      <c r="C17" s="3" t="s">
        <v>15</v>
      </c>
      <c r="D17" s="9"/>
      <c r="E17" s="9"/>
      <c r="F17" s="12"/>
      <c r="G17" s="23" t="s">
        <v>16</v>
      </c>
      <c r="H17" s="23"/>
      <c r="I17" s="3"/>
      <c r="J17" s="38"/>
      <c r="K17" s="5"/>
      <c r="L17" s="2"/>
      <c r="M17" s="2"/>
      <c r="N17" s="2"/>
      <c r="O17" s="2"/>
      <c r="P17" s="2"/>
      <c r="Q17" s="2"/>
      <c r="R17" s="2"/>
      <c r="S17" s="2"/>
    </row>
    <row r="18" spans="1:19" x14ac:dyDescent="0.25">
      <c r="D18" s="20"/>
      <c r="E18" s="20"/>
      <c r="F18" s="34"/>
      <c r="G18" s="23" t="s">
        <v>40</v>
      </c>
      <c r="H18" s="23"/>
      <c r="I18" s="3"/>
      <c r="J18" s="38"/>
      <c r="K18" s="5"/>
      <c r="L18" s="2"/>
      <c r="M18" s="2"/>
      <c r="N18" s="2"/>
      <c r="O18" s="2"/>
      <c r="P18" s="2"/>
      <c r="Q18" s="2"/>
      <c r="R18" s="2"/>
      <c r="S18" s="2"/>
    </row>
    <row r="19" spans="1:19" s="1" customFormat="1" x14ac:dyDescent="0.25">
      <c r="B19" s="29" t="s">
        <v>17</v>
      </c>
      <c r="C19" s="4">
        <f>C14-C2</f>
        <v>-263307</v>
      </c>
      <c r="D19" s="20"/>
      <c r="E19" s="20"/>
      <c r="F19" s="20"/>
      <c r="G19" s="24" t="s">
        <v>18</v>
      </c>
      <c r="H19" s="24"/>
      <c r="I19" s="21"/>
      <c r="J19" s="38"/>
      <c r="K19" s="5"/>
      <c r="L19" s="5"/>
      <c r="M19" s="5"/>
      <c r="N19" s="5"/>
      <c r="O19" s="5"/>
      <c r="P19" s="5"/>
      <c r="Q19" s="5"/>
      <c r="R19" s="5"/>
      <c r="S19" s="5"/>
    </row>
    <row r="20" spans="1:19" s="1" customFormat="1" x14ac:dyDescent="0.25">
      <c r="C20" s="5"/>
      <c r="D20" s="5"/>
      <c r="E20" s="5"/>
      <c r="F20" s="5"/>
      <c r="L20" s="5"/>
      <c r="M20" s="5"/>
    </row>
    <row r="21" spans="1:19" x14ac:dyDescent="0.25">
      <c r="B21" s="6" t="s">
        <v>42</v>
      </c>
      <c r="C21" s="26" t="s">
        <v>19</v>
      </c>
      <c r="D21" s="5"/>
      <c r="E21" s="5"/>
      <c r="F21" s="5"/>
      <c r="G21" s="2"/>
      <c r="H21" s="2"/>
      <c r="I21" s="2"/>
      <c r="J21" s="5"/>
      <c r="K21" s="5"/>
      <c r="L21" s="2"/>
      <c r="M21" s="2"/>
    </row>
    <row r="22" spans="1:19" x14ac:dyDescent="0.25">
      <c r="B22" s="6" t="s">
        <v>45</v>
      </c>
      <c r="C22" s="30"/>
      <c r="D22" s="5"/>
      <c r="E22" s="5"/>
      <c r="F22" s="5"/>
      <c r="G22" s="2"/>
      <c r="H22" s="2"/>
      <c r="I22" s="2"/>
      <c r="J22" s="5"/>
      <c r="K22" s="5"/>
      <c r="L22" s="2"/>
      <c r="M22" s="2"/>
    </row>
    <row r="23" spans="1:19" x14ac:dyDescent="0.25">
      <c r="D23" s="5"/>
      <c r="E23" s="5"/>
      <c r="F23" s="5"/>
      <c r="G23" s="2"/>
      <c r="H23" s="2"/>
      <c r="I23" s="2"/>
      <c r="J23" s="5"/>
      <c r="K23" s="5"/>
      <c r="L23" s="2"/>
      <c r="M23" s="2"/>
    </row>
    <row r="24" spans="1:19" x14ac:dyDescent="0.25">
      <c r="B24" s="2" t="s">
        <v>20</v>
      </c>
      <c r="C24" s="6"/>
      <c r="F24" s="6"/>
      <c r="L24" s="4" t="s">
        <v>21</v>
      </c>
      <c r="M24" s="4"/>
      <c r="N24" s="4"/>
      <c r="O24" s="4"/>
      <c r="P24" s="4"/>
      <c r="Q24" s="4"/>
      <c r="R24" s="1"/>
      <c r="S24" s="1"/>
    </row>
    <row r="25" spans="1:19" x14ac:dyDescent="0.25">
      <c r="B25" s="2" t="s">
        <v>22</v>
      </c>
      <c r="C25" s="6"/>
      <c r="F25" s="6"/>
      <c r="L25" s="5"/>
      <c r="M25" s="5"/>
      <c r="N25" s="5"/>
      <c r="O25" s="5"/>
      <c r="P25" s="5"/>
      <c r="Q25" s="5"/>
      <c r="R25" s="1"/>
      <c r="S25" s="1"/>
    </row>
    <row r="26" spans="1:19" x14ac:dyDescent="0.25">
      <c r="B26" s="2" t="s">
        <v>23</v>
      </c>
      <c r="C26" s="6"/>
      <c r="F26" s="6"/>
      <c r="L26" s="30">
        <f>C2</f>
        <v>599342</v>
      </c>
      <c r="M26" s="22" t="s">
        <v>24</v>
      </c>
      <c r="N26" s="5"/>
      <c r="O26" s="5"/>
      <c r="P26" s="5"/>
      <c r="Q26" s="2"/>
    </row>
    <row r="27" spans="1:19" x14ac:dyDescent="0.25">
      <c r="B27" s="2" t="s">
        <v>25</v>
      </c>
      <c r="C27" s="6"/>
      <c r="F27" s="6"/>
      <c r="L27" s="30">
        <f>G16</f>
        <v>834000</v>
      </c>
      <c r="M27" s="22" t="s">
        <v>26</v>
      </c>
      <c r="N27" s="5"/>
      <c r="O27" s="5"/>
      <c r="P27" s="5"/>
      <c r="Q27" s="2"/>
    </row>
    <row r="28" spans="1:19" x14ac:dyDescent="0.25">
      <c r="B28" s="2"/>
      <c r="C28" s="6"/>
      <c r="F28" s="6"/>
      <c r="L28" s="26">
        <v>-834000</v>
      </c>
      <c r="M28" s="22" t="s">
        <v>43</v>
      </c>
      <c r="N28" s="1"/>
      <c r="O28" s="1"/>
      <c r="P28" s="1"/>
    </row>
    <row r="29" spans="1:19" x14ac:dyDescent="0.25">
      <c r="B29" s="2" t="s">
        <v>41</v>
      </c>
      <c r="F29" s="6"/>
      <c r="L29" s="30">
        <f>L2-L14</f>
        <v>3973</v>
      </c>
      <c r="M29" s="22" t="s">
        <v>27</v>
      </c>
      <c r="N29" s="1"/>
      <c r="O29" s="1"/>
      <c r="P29" s="1"/>
    </row>
    <row r="30" spans="1:19" x14ac:dyDescent="0.25">
      <c r="A30" s="6">
        <v>1</v>
      </c>
      <c r="B30" s="2" t="s">
        <v>28</v>
      </c>
      <c r="C30" s="6"/>
      <c r="F30" s="6"/>
      <c r="L30" s="30">
        <f>Q14-Q2</f>
        <v>1516</v>
      </c>
      <c r="M30" s="22" t="s">
        <v>29</v>
      </c>
      <c r="N30" s="1"/>
      <c r="O30" s="1"/>
      <c r="P30" s="1"/>
    </row>
    <row r="31" spans="1:19" x14ac:dyDescent="0.25">
      <c r="A31" s="6">
        <v>2</v>
      </c>
      <c r="B31" s="2" t="s">
        <v>30</v>
      </c>
      <c r="C31" s="6"/>
      <c r="F31" s="6"/>
      <c r="L31" s="30">
        <f>-T16</f>
        <v>-50000</v>
      </c>
      <c r="M31" s="22" t="s">
        <v>31</v>
      </c>
      <c r="N31" s="1"/>
      <c r="O31" s="1"/>
      <c r="P31" s="1"/>
    </row>
    <row r="32" spans="1:19" x14ac:dyDescent="0.25">
      <c r="A32" s="6">
        <v>3</v>
      </c>
      <c r="B32" s="2" t="s">
        <v>32</v>
      </c>
      <c r="C32" s="6"/>
      <c r="F32" s="6"/>
      <c r="L32" s="30">
        <f>-S16</f>
        <v>-218796</v>
      </c>
      <c r="M32" s="22" t="s">
        <v>44</v>
      </c>
      <c r="N32" s="1"/>
      <c r="O32" s="1"/>
      <c r="P32" s="1"/>
    </row>
    <row r="33" spans="2:16" x14ac:dyDescent="0.25">
      <c r="B33" s="2" t="s">
        <v>33</v>
      </c>
      <c r="C33" s="6"/>
    </row>
    <row r="34" spans="2:16" ht="15.75" thickBot="1" x14ac:dyDescent="0.3">
      <c r="L34" s="36">
        <f>SUM(L26:L32)</f>
        <v>336035</v>
      </c>
      <c r="M34" s="22" t="s">
        <v>34</v>
      </c>
      <c r="N34" s="1"/>
      <c r="O34" s="1"/>
      <c r="P34" s="1"/>
    </row>
    <row r="35" spans="2:16" ht="15.75" thickTop="1" x14ac:dyDescent="0.25"/>
    <row r="37" spans="2:16" x14ac:dyDescent="0.25">
      <c r="E37" s="39"/>
    </row>
  </sheetData>
  <printOptions horizontalCentered="1"/>
  <pageMargins left="0.7" right="0.7" top="0.75" bottom="0.75" header="0.3" footer="0.3"/>
  <pageSetup scale="5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7"/>
  <sheetViews>
    <sheetView workbookViewId="0">
      <pane xSplit="2" ySplit="1" topLeftCell="C2" activePane="bottomRight" state="frozen"/>
      <selection pane="topRight" activeCell="C1" sqref="C1"/>
      <selection pane="bottomLeft" activeCell="A2" sqref="A2"/>
      <selection pane="bottomRight" activeCell="S27" sqref="S27"/>
    </sheetView>
  </sheetViews>
  <sheetFormatPr defaultRowHeight="15" x14ac:dyDescent="0.25"/>
  <cols>
    <col min="1" max="1" width="3" style="6" bestFit="1" customWidth="1"/>
    <col min="2" max="2" width="17.5703125" style="6" bestFit="1" customWidth="1"/>
    <col min="3" max="3" width="12.28515625" style="2" bestFit="1" customWidth="1"/>
    <col min="4" max="4" width="10.5703125" style="1" bestFit="1" customWidth="1"/>
    <col min="5" max="5" width="14.28515625" style="1" bestFit="1" customWidth="1"/>
    <col min="6" max="6" width="4.5703125" style="1" bestFit="1" customWidth="1"/>
    <col min="7" max="7" width="16.5703125" style="6" bestFit="1" customWidth="1"/>
    <col min="8" max="8" width="15.28515625" style="6" bestFit="1" customWidth="1"/>
    <col min="9" max="9" width="9.42578125" style="6" bestFit="1" customWidth="1"/>
    <col min="10" max="10" width="6.42578125" style="1" bestFit="1" customWidth="1"/>
    <col min="11" max="11" width="1.7109375" style="1" customWidth="1"/>
    <col min="12" max="12" width="15.28515625" style="6" bestFit="1" customWidth="1"/>
    <col min="13" max="13" width="12.42578125" style="6" bestFit="1" customWidth="1"/>
    <col min="14" max="14" width="11.5703125" style="6" bestFit="1" customWidth="1"/>
    <col min="15" max="15" width="8.28515625" style="6" bestFit="1" customWidth="1"/>
    <col min="16" max="16" width="8" style="6" bestFit="1" customWidth="1"/>
    <col min="17" max="17" width="7" style="6" bestFit="1" customWidth="1"/>
    <col min="18" max="18" width="10.28515625" style="6" bestFit="1" customWidth="1"/>
    <col min="19" max="19" width="15.28515625" style="6" bestFit="1" customWidth="1"/>
    <col min="20" max="20" width="8" style="6" bestFit="1" customWidth="1"/>
    <col min="21" max="16384" width="9.140625" style="6"/>
  </cols>
  <sheetData>
    <row r="1" spans="1:20" x14ac:dyDescent="0.25">
      <c r="B1" s="7" t="s">
        <v>0</v>
      </c>
      <c r="C1" s="8" t="s">
        <v>1</v>
      </c>
      <c r="D1" s="7" t="s">
        <v>2</v>
      </c>
      <c r="E1" s="7" t="s">
        <v>39</v>
      </c>
      <c r="F1" s="7" t="s">
        <v>3</v>
      </c>
      <c r="G1" s="7" t="s">
        <v>36</v>
      </c>
      <c r="H1" s="7" t="s">
        <v>35</v>
      </c>
      <c r="I1" s="7" t="s">
        <v>37</v>
      </c>
      <c r="J1" s="37" t="s">
        <v>38</v>
      </c>
      <c r="K1" s="37"/>
      <c r="L1" s="7" t="s">
        <v>4</v>
      </c>
      <c r="M1" s="7" t="s">
        <v>5</v>
      </c>
      <c r="N1" s="7" t="s">
        <v>6</v>
      </c>
      <c r="O1" s="7" t="s">
        <v>7</v>
      </c>
      <c r="P1" s="7" t="s">
        <v>8</v>
      </c>
      <c r="Q1" s="7" t="s">
        <v>9</v>
      </c>
      <c r="R1" s="7" t="s">
        <v>10</v>
      </c>
      <c r="S1" s="7" t="s">
        <v>11</v>
      </c>
      <c r="T1" s="7" t="s">
        <v>12</v>
      </c>
    </row>
    <row r="2" spans="1:20" x14ac:dyDescent="0.25">
      <c r="B2" s="40">
        <v>42735</v>
      </c>
      <c r="C2" s="13"/>
      <c r="D2" s="15"/>
      <c r="E2" s="15"/>
      <c r="F2" s="18" t="e">
        <f>E2/D2</f>
        <v>#DIV/0!</v>
      </c>
      <c r="G2" s="14">
        <f>D2-E2</f>
        <v>0</v>
      </c>
      <c r="H2" s="42" t="s">
        <v>13</v>
      </c>
      <c r="I2" s="17" t="e">
        <f>G2/D2</f>
        <v>#DIV/0!</v>
      </c>
      <c r="J2" s="42" t="s">
        <v>13</v>
      </c>
      <c r="K2" s="9"/>
      <c r="L2" s="15"/>
      <c r="M2" s="13"/>
      <c r="N2" s="14">
        <f t="shared" ref="N2:N14" si="0">SUM(C2,L2,M2)</f>
        <v>0</v>
      </c>
      <c r="O2" s="17" t="e">
        <f t="shared" ref="O2:O14" si="1">C2/N2</f>
        <v>#DIV/0!</v>
      </c>
      <c r="P2" s="42" t="s">
        <v>13</v>
      </c>
      <c r="Q2" s="15"/>
      <c r="R2" s="25" t="e">
        <f>L2/Q2</f>
        <v>#DIV/0!</v>
      </c>
      <c r="S2" s="42" t="s">
        <v>13</v>
      </c>
      <c r="T2" s="42" t="s">
        <v>13</v>
      </c>
    </row>
    <row r="3" spans="1:20" x14ac:dyDescent="0.25">
      <c r="A3" s="6">
        <v>1</v>
      </c>
      <c r="B3" s="41">
        <f>B2+31</f>
        <v>42766</v>
      </c>
      <c r="C3" s="14">
        <f t="shared" ref="C3:C13" si="2">C2+G3-L3+L2+Q3-Q2-G3-T3-S3</f>
        <v>0</v>
      </c>
      <c r="D3" s="13"/>
      <c r="E3" s="13"/>
      <c r="F3" s="18" t="e">
        <f t="shared" ref="F3:F14" si="3">E3/D3</f>
        <v>#DIV/0!</v>
      </c>
      <c r="G3" s="14">
        <f t="shared" ref="G3:G14" si="4">D3-E3</f>
        <v>0</v>
      </c>
      <c r="H3" s="14">
        <f>+G3</f>
        <v>0</v>
      </c>
      <c r="I3" s="17" t="e">
        <f t="shared" ref="I3:I14" si="5">G3/D3</f>
        <v>#DIV/0!</v>
      </c>
      <c r="J3" s="17" t="e">
        <f>H3/D3</f>
        <v>#DIV/0!</v>
      </c>
      <c r="K3" s="9"/>
      <c r="L3" s="13"/>
      <c r="M3" s="13"/>
      <c r="N3" s="14">
        <f t="shared" si="0"/>
        <v>0</v>
      </c>
      <c r="O3" s="17" t="e">
        <f t="shared" si="1"/>
        <v>#DIV/0!</v>
      </c>
      <c r="P3" s="16" t="e">
        <f t="shared" ref="P3:P14" si="6">(365)/((((D3*12)))/(((L2+L3))/(2)))</f>
        <v>#DIV/0!</v>
      </c>
      <c r="Q3" s="13"/>
      <c r="R3" s="25" t="e">
        <f t="shared" ref="R3:R14" si="7">L3/Q3</f>
        <v>#DIV/0!</v>
      </c>
      <c r="S3" s="28"/>
      <c r="T3" s="28"/>
    </row>
    <row r="4" spans="1:20" x14ac:dyDescent="0.25">
      <c r="A4" s="6">
        <v>2</v>
      </c>
      <c r="B4" s="41">
        <f>B3+28</f>
        <v>42794</v>
      </c>
      <c r="C4" s="14">
        <f t="shared" si="2"/>
        <v>0</v>
      </c>
      <c r="D4" s="15"/>
      <c r="E4" s="15"/>
      <c r="F4" s="18" t="e">
        <f t="shared" si="3"/>
        <v>#DIV/0!</v>
      </c>
      <c r="G4" s="14">
        <f t="shared" si="4"/>
        <v>0</v>
      </c>
      <c r="H4" s="14">
        <f t="shared" ref="H4:H14" si="8">H3+G4</f>
        <v>0</v>
      </c>
      <c r="I4" s="17" t="e">
        <f t="shared" si="5"/>
        <v>#DIV/0!</v>
      </c>
      <c r="J4" s="17" t="e">
        <f>(H4)/(D3+D4)</f>
        <v>#DIV/0!</v>
      </c>
      <c r="K4" s="11"/>
      <c r="L4" s="13"/>
      <c r="M4" s="13"/>
      <c r="N4" s="14">
        <f t="shared" si="0"/>
        <v>0</v>
      </c>
      <c r="O4" s="17" t="e">
        <f t="shared" si="1"/>
        <v>#DIV/0!</v>
      </c>
      <c r="P4" s="16" t="e">
        <f t="shared" si="6"/>
        <v>#DIV/0!</v>
      </c>
      <c r="Q4" s="13"/>
      <c r="R4" s="25" t="e">
        <f t="shared" si="7"/>
        <v>#DIV/0!</v>
      </c>
      <c r="S4" s="28"/>
      <c r="T4" s="28"/>
    </row>
    <row r="5" spans="1:20" x14ac:dyDescent="0.25">
      <c r="A5" s="6">
        <v>3</v>
      </c>
      <c r="B5" s="41">
        <f t="shared" ref="B5:B14" si="9">B4+31</f>
        <v>42825</v>
      </c>
      <c r="C5" s="14">
        <f t="shared" si="2"/>
        <v>0</v>
      </c>
      <c r="D5" s="13"/>
      <c r="E5" s="13"/>
      <c r="F5" s="18" t="e">
        <f t="shared" si="3"/>
        <v>#DIV/0!</v>
      </c>
      <c r="G5" s="14">
        <f t="shared" si="4"/>
        <v>0</v>
      </c>
      <c r="H5" s="14">
        <f t="shared" si="8"/>
        <v>0</v>
      </c>
      <c r="I5" s="17" t="e">
        <f t="shared" si="5"/>
        <v>#DIV/0!</v>
      </c>
      <c r="J5" s="17" t="e">
        <f>(H5)/(D3+D4+D5)</f>
        <v>#DIV/0!</v>
      </c>
      <c r="K5" s="11"/>
      <c r="L5" s="13"/>
      <c r="M5" s="13"/>
      <c r="N5" s="14">
        <f t="shared" si="0"/>
        <v>0</v>
      </c>
      <c r="O5" s="17" t="e">
        <f t="shared" si="1"/>
        <v>#DIV/0!</v>
      </c>
      <c r="P5" s="16" t="e">
        <f t="shared" si="6"/>
        <v>#DIV/0!</v>
      </c>
      <c r="Q5" s="13"/>
      <c r="R5" s="25" t="e">
        <f t="shared" si="7"/>
        <v>#DIV/0!</v>
      </c>
      <c r="S5" s="28"/>
      <c r="T5" s="28"/>
    </row>
    <row r="6" spans="1:20" x14ac:dyDescent="0.25">
      <c r="A6" s="6">
        <v>4</v>
      </c>
      <c r="B6" s="41">
        <f>B5+30</f>
        <v>42855</v>
      </c>
      <c r="C6" s="14">
        <f t="shared" si="2"/>
        <v>0</v>
      </c>
      <c r="D6" s="15"/>
      <c r="E6" s="15"/>
      <c r="F6" s="18" t="e">
        <f t="shared" si="3"/>
        <v>#DIV/0!</v>
      </c>
      <c r="G6" s="14">
        <f t="shared" si="4"/>
        <v>0</v>
      </c>
      <c r="H6" s="14">
        <f t="shared" si="8"/>
        <v>0</v>
      </c>
      <c r="I6" s="17" t="e">
        <f t="shared" si="5"/>
        <v>#DIV/0!</v>
      </c>
      <c r="J6" s="17" t="e">
        <f>(H6)/(D3+D4+D5+D6)</f>
        <v>#DIV/0!</v>
      </c>
      <c r="K6" s="9"/>
      <c r="L6" s="13"/>
      <c r="M6" s="13"/>
      <c r="N6" s="14">
        <f t="shared" si="0"/>
        <v>0</v>
      </c>
      <c r="O6" s="17" t="e">
        <f t="shared" si="1"/>
        <v>#DIV/0!</v>
      </c>
      <c r="P6" s="16" t="e">
        <f t="shared" si="6"/>
        <v>#DIV/0!</v>
      </c>
      <c r="Q6" s="13"/>
      <c r="R6" s="25" t="e">
        <f t="shared" si="7"/>
        <v>#DIV/0!</v>
      </c>
      <c r="S6" s="28"/>
      <c r="T6" s="28"/>
    </row>
    <row r="7" spans="1:20" x14ac:dyDescent="0.25">
      <c r="A7" s="6">
        <v>5</v>
      </c>
      <c r="B7" s="41">
        <f t="shared" si="9"/>
        <v>42886</v>
      </c>
      <c r="C7" s="14">
        <f t="shared" si="2"/>
        <v>0</v>
      </c>
      <c r="D7" s="13"/>
      <c r="E7" s="13"/>
      <c r="F7" s="18" t="e">
        <f t="shared" si="3"/>
        <v>#DIV/0!</v>
      </c>
      <c r="G7" s="14">
        <f t="shared" si="4"/>
        <v>0</v>
      </c>
      <c r="H7" s="14">
        <f t="shared" si="8"/>
        <v>0</v>
      </c>
      <c r="I7" s="17" t="e">
        <f t="shared" si="5"/>
        <v>#DIV/0!</v>
      </c>
      <c r="J7" s="17" t="e">
        <f>(H7)/(D3+D4+D5+D6+D7)</f>
        <v>#DIV/0!</v>
      </c>
      <c r="K7" s="11"/>
      <c r="L7" s="13"/>
      <c r="M7" s="13"/>
      <c r="N7" s="14">
        <f t="shared" si="0"/>
        <v>0</v>
      </c>
      <c r="O7" s="17" t="e">
        <f t="shared" si="1"/>
        <v>#DIV/0!</v>
      </c>
      <c r="P7" s="16" t="e">
        <f t="shared" si="6"/>
        <v>#DIV/0!</v>
      </c>
      <c r="Q7" s="13"/>
      <c r="R7" s="25" t="e">
        <f t="shared" si="7"/>
        <v>#DIV/0!</v>
      </c>
      <c r="S7" s="28"/>
      <c r="T7" s="28"/>
    </row>
    <row r="8" spans="1:20" x14ac:dyDescent="0.25">
      <c r="A8" s="6">
        <v>6</v>
      </c>
      <c r="B8" s="41">
        <f>B7+30</f>
        <v>42916</v>
      </c>
      <c r="C8" s="14">
        <f t="shared" si="2"/>
        <v>0</v>
      </c>
      <c r="D8" s="15"/>
      <c r="E8" s="15"/>
      <c r="F8" s="18" t="e">
        <f t="shared" si="3"/>
        <v>#DIV/0!</v>
      </c>
      <c r="G8" s="14">
        <f t="shared" si="4"/>
        <v>0</v>
      </c>
      <c r="H8" s="14">
        <f t="shared" si="8"/>
        <v>0</v>
      </c>
      <c r="I8" s="17" t="e">
        <f t="shared" si="5"/>
        <v>#DIV/0!</v>
      </c>
      <c r="J8" s="17" t="e">
        <f>(H8)/(D3+D4+D5+D6+D7+D8)</f>
        <v>#DIV/0!</v>
      </c>
      <c r="K8" s="9"/>
      <c r="L8" s="13"/>
      <c r="M8" s="13"/>
      <c r="N8" s="14">
        <f t="shared" si="0"/>
        <v>0</v>
      </c>
      <c r="O8" s="17" t="e">
        <f t="shared" si="1"/>
        <v>#DIV/0!</v>
      </c>
      <c r="P8" s="16" t="e">
        <f t="shared" si="6"/>
        <v>#DIV/0!</v>
      </c>
      <c r="Q8" s="13"/>
      <c r="R8" s="25" t="e">
        <f t="shared" si="7"/>
        <v>#DIV/0!</v>
      </c>
      <c r="S8" s="28"/>
      <c r="T8" s="28"/>
    </row>
    <row r="9" spans="1:20" x14ac:dyDescent="0.25">
      <c r="A9" s="6">
        <v>7</v>
      </c>
      <c r="B9" s="41">
        <f t="shared" si="9"/>
        <v>42947</v>
      </c>
      <c r="C9" s="14">
        <f t="shared" si="2"/>
        <v>0</v>
      </c>
      <c r="D9" s="13"/>
      <c r="E9" s="13"/>
      <c r="F9" s="18" t="e">
        <f t="shared" si="3"/>
        <v>#DIV/0!</v>
      </c>
      <c r="G9" s="14">
        <f t="shared" si="4"/>
        <v>0</v>
      </c>
      <c r="H9" s="14">
        <f t="shared" si="8"/>
        <v>0</v>
      </c>
      <c r="I9" s="17" t="e">
        <f t="shared" si="5"/>
        <v>#DIV/0!</v>
      </c>
      <c r="J9" s="17" t="e">
        <f>(H9)/(D3+D4+D5+D6+D7+D8+D9)</f>
        <v>#DIV/0!</v>
      </c>
      <c r="K9" s="9"/>
      <c r="L9" s="13"/>
      <c r="M9" s="13"/>
      <c r="N9" s="14">
        <f t="shared" si="0"/>
        <v>0</v>
      </c>
      <c r="O9" s="17" t="e">
        <f t="shared" si="1"/>
        <v>#DIV/0!</v>
      </c>
      <c r="P9" s="16" t="e">
        <f t="shared" si="6"/>
        <v>#DIV/0!</v>
      </c>
      <c r="Q9" s="13"/>
      <c r="R9" s="25" t="e">
        <f t="shared" si="7"/>
        <v>#DIV/0!</v>
      </c>
      <c r="S9" s="28"/>
      <c r="T9" s="28"/>
    </row>
    <row r="10" spans="1:20" x14ac:dyDescent="0.25">
      <c r="A10" s="6">
        <v>8</v>
      </c>
      <c r="B10" s="41">
        <f t="shared" si="9"/>
        <v>42978</v>
      </c>
      <c r="C10" s="14">
        <f t="shared" si="2"/>
        <v>0</v>
      </c>
      <c r="D10" s="15"/>
      <c r="E10" s="15"/>
      <c r="F10" s="18" t="e">
        <f t="shared" si="3"/>
        <v>#DIV/0!</v>
      </c>
      <c r="G10" s="14">
        <f t="shared" si="4"/>
        <v>0</v>
      </c>
      <c r="H10" s="14">
        <f t="shared" si="8"/>
        <v>0</v>
      </c>
      <c r="I10" s="17" t="e">
        <f t="shared" si="5"/>
        <v>#DIV/0!</v>
      </c>
      <c r="J10" s="17" t="e">
        <f>(H10)/(D3+D4+D5+D6+D7+D8+D9+D10)</f>
        <v>#DIV/0!</v>
      </c>
      <c r="K10" s="9"/>
      <c r="L10" s="13"/>
      <c r="M10" s="13"/>
      <c r="N10" s="14">
        <f t="shared" si="0"/>
        <v>0</v>
      </c>
      <c r="O10" s="17" t="e">
        <f t="shared" si="1"/>
        <v>#DIV/0!</v>
      </c>
      <c r="P10" s="16" t="e">
        <f t="shared" si="6"/>
        <v>#DIV/0!</v>
      </c>
      <c r="Q10" s="13"/>
      <c r="R10" s="25" t="e">
        <f t="shared" si="7"/>
        <v>#DIV/0!</v>
      </c>
      <c r="S10" s="28"/>
      <c r="T10" s="28"/>
    </row>
    <row r="11" spans="1:20" x14ac:dyDescent="0.25">
      <c r="A11" s="6">
        <v>9</v>
      </c>
      <c r="B11" s="41">
        <f>B10+30</f>
        <v>43008</v>
      </c>
      <c r="C11" s="14">
        <f t="shared" si="2"/>
        <v>0</v>
      </c>
      <c r="D11" s="13"/>
      <c r="E11" s="13"/>
      <c r="F11" s="18" t="e">
        <f t="shared" si="3"/>
        <v>#DIV/0!</v>
      </c>
      <c r="G11" s="14">
        <f t="shared" si="4"/>
        <v>0</v>
      </c>
      <c r="H11" s="14">
        <f t="shared" si="8"/>
        <v>0</v>
      </c>
      <c r="I11" s="17" t="e">
        <f t="shared" si="5"/>
        <v>#DIV/0!</v>
      </c>
      <c r="J11" s="17" t="e">
        <f>(H11)/(D3+D4+D5+D6+D7+D8+D9+D10+D11)</f>
        <v>#DIV/0!</v>
      </c>
      <c r="K11" s="11"/>
      <c r="L11" s="13"/>
      <c r="M11" s="13"/>
      <c r="N11" s="14">
        <f t="shared" si="0"/>
        <v>0</v>
      </c>
      <c r="O11" s="17" t="e">
        <f t="shared" si="1"/>
        <v>#DIV/0!</v>
      </c>
      <c r="P11" s="16" t="e">
        <f t="shared" si="6"/>
        <v>#DIV/0!</v>
      </c>
      <c r="Q11" s="13"/>
      <c r="R11" s="25" t="e">
        <f t="shared" si="7"/>
        <v>#DIV/0!</v>
      </c>
      <c r="S11" s="28"/>
      <c r="T11" s="28"/>
    </row>
    <row r="12" spans="1:20" x14ac:dyDescent="0.25">
      <c r="A12" s="6">
        <v>10</v>
      </c>
      <c r="B12" s="41">
        <f t="shared" si="9"/>
        <v>43039</v>
      </c>
      <c r="C12" s="14">
        <f t="shared" si="2"/>
        <v>0</v>
      </c>
      <c r="D12" s="15"/>
      <c r="E12" s="15"/>
      <c r="F12" s="18" t="e">
        <f t="shared" si="3"/>
        <v>#DIV/0!</v>
      </c>
      <c r="G12" s="14">
        <f t="shared" si="4"/>
        <v>0</v>
      </c>
      <c r="H12" s="14">
        <f t="shared" si="8"/>
        <v>0</v>
      </c>
      <c r="I12" s="17" t="e">
        <f t="shared" si="5"/>
        <v>#DIV/0!</v>
      </c>
      <c r="J12" s="17" t="e">
        <f>(H12)/(D3+D4+D5+D6+D7+D8+D9+D10+D11+D12)</f>
        <v>#DIV/0!</v>
      </c>
      <c r="K12" s="9"/>
      <c r="L12" s="13"/>
      <c r="M12" s="13"/>
      <c r="N12" s="14">
        <f t="shared" si="0"/>
        <v>0</v>
      </c>
      <c r="O12" s="17" t="e">
        <f t="shared" si="1"/>
        <v>#DIV/0!</v>
      </c>
      <c r="P12" s="16" t="e">
        <f t="shared" si="6"/>
        <v>#DIV/0!</v>
      </c>
      <c r="Q12" s="13"/>
      <c r="R12" s="25" t="e">
        <f t="shared" si="7"/>
        <v>#DIV/0!</v>
      </c>
      <c r="S12" s="28"/>
      <c r="T12" s="28"/>
    </row>
    <row r="13" spans="1:20" x14ac:dyDescent="0.25">
      <c r="A13" s="6">
        <v>11</v>
      </c>
      <c r="B13" s="41">
        <f>B12+30</f>
        <v>43069</v>
      </c>
      <c r="C13" s="14">
        <f t="shared" si="2"/>
        <v>0</v>
      </c>
      <c r="D13" s="13"/>
      <c r="E13" s="13"/>
      <c r="F13" s="18" t="e">
        <f t="shared" si="3"/>
        <v>#DIV/0!</v>
      </c>
      <c r="G13" s="14">
        <f t="shared" si="4"/>
        <v>0</v>
      </c>
      <c r="H13" s="14">
        <f t="shared" si="8"/>
        <v>0</v>
      </c>
      <c r="I13" s="17" t="e">
        <f t="shared" si="5"/>
        <v>#DIV/0!</v>
      </c>
      <c r="J13" s="17" t="e">
        <f>(H13)/(D3+D4+D5+D6+D7+D8+D9+D10+D11+D12+D13)</f>
        <v>#DIV/0!</v>
      </c>
      <c r="K13" s="9"/>
      <c r="L13" s="13"/>
      <c r="M13" s="13"/>
      <c r="N13" s="14">
        <f t="shared" si="0"/>
        <v>0</v>
      </c>
      <c r="O13" s="17" t="e">
        <f t="shared" si="1"/>
        <v>#DIV/0!</v>
      </c>
      <c r="P13" s="16" t="e">
        <f t="shared" si="6"/>
        <v>#DIV/0!</v>
      </c>
      <c r="Q13" s="13"/>
      <c r="R13" s="25" t="e">
        <f t="shared" si="7"/>
        <v>#DIV/0!</v>
      </c>
      <c r="S13" s="28"/>
      <c r="T13" s="28"/>
    </row>
    <row r="14" spans="1:20" x14ac:dyDescent="0.25">
      <c r="A14" s="6">
        <v>12</v>
      </c>
      <c r="B14" s="41">
        <f t="shared" si="9"/>
        <v>43100</v>
      </c>
      <c r="C14" s="14">
        <f>C13+G14-L14+L13+Q14-Q13-G14-T14-S14</f>
        <v>0</v>
      </c>
      <c r="D14" s="13"/>
      <c r="E14" s="15"/>
      <c r="F14" s="35" t="e">
        <f t="shared" si="3"/>
        <v>#DIV/0!</v>
      </c>
      <c r="G14" s="14">
        <f t="shared" si="4"/>
        <v>0</v>
      </c>
      <c r="H14" s="14">
        <f t="shared" si="8"/>
        <v>0</v>
      </c>
      <c r="I14" s="17" t="e">
        <f t="shared" si="5"/>
        <v>#DIV/0!</v>
      </c>
      <c r="J14" s="17" t="e">
        <f>(H14)/(D3+D4+D5+D6+D7+D8+D9+D10+D11+D12+D13+D14)</f>
        <v>#DIV/0!</v>
      </c>
      <c r="K14" s="9"/>
      <c r="L14" s="13"/>
      <c r="M14" s="13"/>
      <c r="N14" s="14">
        <f t="shared" si="0"/>
        <v>0</v>
      </c>
      <c r="O14" s="17" t="e">
        <f t="shared" si="1"/>
        <v>#DIV/0!</v>
      </c>
      <c r="P14" s="16" t="e">
        <f t="shared" si="6"/>
        <v>#DIV/0!</v>
      </c>
      <c r="Q14" s="15"/>
      <c r="R14" s="25" t="e">
        <f t="shared" si="7"/>
        <v>#DIV/0!</v>
      </c>
      <c r="S14" s="28"/>
      <c r="T14" s="28"/>
    </row>
    <row r="15" spans="1:20" x14ac:dyDescent="0.25">
      <c r="D15" s="9"/>
      <c r="E15" s="9"/>
      <c r="F15" s="12"/>
      <c r="G15" s="10"/>
      <c r="H15" s="10"/>
      <c r="I15" s="10"/>
      <c r="J15" s="6"/>
      <c r="K15" s="9"/>
      <c r="L15" s="9"/>
      <c r="M15" s="9"/>
      <c r="N15" s="10"/>
      <c r="O15" s="10"/>
      <c r="P15" s="10"/>
      <c r="Q15" s="9"/>
      <c r="R15" s="9"/>
      <c r="S15" s="2"/>
    </row>
    <row r="16" spans="1:20" ht="15.75" thickBot="1" x14ac:dyDescent="0.3">
      <c r="C16" s="19" t="s">
        <v>14</v>
      </c>
      <c r="D16" s="31">
        <f>SUM(D3:D15)</f>
        <v>0</v>
      </c>
      <c r="E16" s="32">
        <f t="shared" ref="E16:G16" si="10">SUM(E3:E15)</f>
        <v>0</v>
      </c>
      <c r="F16" s="12"/>
      <c r="G16" s="33">
        <f t="shared" si="10"/>
        <v>0</v>
      </c>
      <c r="I16" s="17" t="e">
        <f>G16/D16</f>
        <v>#DIV/0!</v>
      </c>
      <c r="J16" s="6"/>
      <c r="K16" s="12"/>
      <c r="L16" s="10"/>
      <c r="M16" s="12"/>
      <c r="N16" s="10"/>
      <c r="O16" s="10"/>
      <c r="P16" s="27"/>
      <c r="Q16" s="10"/>
      <c r="R16" s="10"/>
      <c r="S16" s="31">
        <f t="shared" ref="S16:T16" si="11">SUM(S3:S15)</f>
        <v>0</v>
      </c>
      <c r="T16" s="31">
        <f t="shared" si="11"/>
        <v>0</v>
      </c>
    </row>
    <row r="17" spans="1:19" ht="15.75" thickTop="1" x14ac:dyDescent="0.25">
      <c r="C17" s="3" t="s">
        <v>15</v>
      </c>
      <c r="D17" s="9"/>
      <c r="E17" s="9"/>
      <c r="F17" s="12"/>
      <c r="G17" s="23" t="s">
        <v>16</v>
      </c>
      <c r="H17" s="23"/>
      <c r="I17" s="3"/>
      <c r="J17" s="38"/>
      <c r="K17" s="5"/>
      <c r="L17" s="2"/>
      <c r="M17" s="2"/>
      <c r="N17" s="2"/>
      <c r="O17" s="2"/>
      <c r="P17" s="2"/>
      <c r="Q17" s="2"/>
      <c r="R17" s="2"/>
      <c r="S17" s="2"/>
    </row>
    <row r="18" spans="1:19" x14ac:dyDescent="0.25">
      <c r="D18" s="20"/>
      <c r="E18" s="20"/>
      <c r="F18" s="34"/>
      <c r="G18" s="23" t="s">
        <v>40</v>
      </c>
      <c r="H18" s="23"/>
      <c r="I18" s="3"/>
      <c r="J18" s="38"/>
      <c r="K18" s="5"/>
      <c r="L18" s="2"/>
      <c r="M18" s="2"/>
      <c r="N18" s="2"/>
      <c r="O18" s="2"/>
      <c r="P18" s="2"/>
      <c r="Q18" s="2"/>
      <c r="R18" s="2"/>
      <c r="S18" s="2"/>
    </row>
    <row r="19" spans="1:19" s="1" customFormat="1" x14ac:dyDescent="0.25">
      <c r="B19" s="29" t="s">
        <v>17</v>
      </c>
      <c r="C19" s="4">
        <f>C14-C2</f>
        <v>0</v>
      </c>
      <c r="D19" s="20"/>
      <c r="E19" s="20"/>
      <c r="F19" s="20"/>
      <c r="G19" s="24" t="s">
        <v>18</v>
      </c>
      <c r="H19" s="24"/>
      <c r="I19" s="21"/>
      <c r="J19" s="38"/>
      <c r="K19" s="5"/>
      <c r="L19" s="5"/>
      <c r="M19" s="5"/>
      <c r="N19" s="5"/>
      <c r="O19" s="5"/>
      <c r="P19" s="5"/>
      <c r="Q19" s="5"/>
      <c r="R19" s="5"/>
      <c r="S19" s="5"/>
    </row>
    <row r="20" spans="1:19" s="1" customFormat="1" x14ac:dyDescent="0.25">
      <c r="C20" s="5"/>
      <c r="D20" s="5"/>
      <c r="E20" s="5"/>
      <c r="F20" s="5"/>
      <c r="L20" s="5"/>
      <c r="M20" s="5"/>
    </row>
    <row r="21" spans="1:19" x14ac:dyDescent="0.25">
      <c r="B21" s="6" t="s">
        <v>42</v>
      </c>
      <c r="C21" s="26" t="s">
        <v>19</v>
      </c>
      <c r="D21" s="5"/>
      <c r="E21" s="5"/>
      <c r="F21" s="5"/>
      <c r="G21" s="2"/>
      <c r="H21" s="2"/>
      <c r="I21" s="2"/>
      <c r="J21" s="5"/>
      <c r="K21" s="5"/>
      <c r="L21" s="2"/>
      <c r="M21" s="2"/>
    </row>
    <row r="22" spans="1:19" x14ac:dyDescent="0.25">
      <c r="B22" s="6" t="s">
        <v>45</v>
      </c>
      <c r="C22" s="30"/>
      <c r="D22" s="5"/>
      <c r="E22" s="5"/>
      <c r="F22" s="5"/>
      <c r="G22" s="2"/>
      <c r="H22" s="2"/>
      <c r="I22" s="2"/>
      <c r="J22" s="5"/>
      <c r="K22" s="5"/>
      <c r="L22" s="2"/>
      <c r="M22" s="2"/>
    </row>
    <row r="23" spans="1:19" x14ac:dyDescent="0.25">
      <c r="D23" s="5"/>
      <c r="E23" s="5"/>
      <c r="F23" s="5"/>
      <c r="G23" s="2"/>
      <c r="H23" s="2"/>
      <c r="I23" s="2"/>
      <c r="J23" s="5"/>
      <c r="K23" s="5"/>
      <c r="L23" s="2"/>
      <c r="M23" s="2"/>
    </row>
    <row r="24" spans="1:19" x14ac:dyDescent="0.25">
      <c r="B24" s="2" t="s">
        <v>20</v>
      </c>
      <c r="C24" s="6"/>
      <c r="F24" s="6"/>
      <c r="L24" s="4" t="s">
        <v>21</v>
      </c>
      <c r="M24" s="4"/>
      <c r="N24" s="4"/>
      <c r="O24" s="4"/>
      <c r="P24" s="4"/>
      <c r="Q24" s="4"/>
      <c r="R24" s="1"/>
      <c r="S24" s="1"/>
    </row>
    <row r="25" spans="1:19" x14ac:dyDescent="0.25">
      <c r="B25" s="2" t="s">
        <v>22</v>
      </c>
      <c r="C25" s="6"/>
      <c r="F25" s="6"/>
      <c r="L25" s="5"/>
      <c r="M25" s="5"/>
      <c r="N25" s="5"/>
      <c r="O25" s="5"/>
      <c r="P25" s="5"/>
      <c r="Q25" s="5"/>
      <c r="R25" s="1"/>
      <c r="S25" s="1"/>
    </row>
    <row r="26" spans="1:19" x14ac:dyDescent="0.25">
      <c r="B26" s="2" t="s">
        <v>23</v>
      </c>
      <c r="C26" s="6"/>
      <c r="F26" s="6"/>
      <c r="L26" s="30">
        <f>C2</f>
        <v>0</v>
      </c>
      <c r="M26" s="22" t="s">
        <v>24</v>
      </c>
      <c r="N26" s="5"/>
      <c r="O26" s="5"/>
      <c r="P26" s="5"/>
      <c r="Q26" s="2"/>
    </row>
    <row r="27" spans="1:19" x14ac:dyDescent="0.25">
      <c r="B27" s="2" t="s">
        <v>25</v>
      </c>
      <c r="C27" s="6"/>
      <c r="F27" s="6"/>
      <c r="L27" s="30">
        <f>G16</f>
        <v>0</v>
      </c>
      <c r="M27" s="22" t="s">
        <v>26</v>
      </c>
      <c r="N27" s="5"/>
      <c r="O27" s="5"/>
      <c r="P27" s="5"/>
      <c r="Q27" s="2"/>
    </row>
    <row r="28" spans="1:19" x14ac:dyDescent="0.25">
      <c r="B28" s="2"/>
      <c r="C28" s="6"/>
      <c r="F28" s="6"/>
      <c r="L28" s="26"/>
      <c r="M28" s="22" t="s">
        <v>46</v>
      </c>
      <c r="N28" s="1"/>
      <c r="O28" s="1"/>
      <c r="P28" s="1"/>
    </row>
    <row r="29" spans="1:19" x14ac:dyDescent="0.25">
      <c r="B29" s="2" t="s">
        <v>41</v>
      </c>
      <c r="F29" s="6"/>
      <c r="L29" s="30">
        <f>L2-L14</f>
        <v>0</v>
      </c>
      <c r="M29" s="22" t="s">
        <v>27</v>
      </c>
      <c r="N29" s="1"/>
      <c r="O29" s="1"/>
      <c r="P29" s="1"/>
    </row>
    <row r="30" spans="1:19" x14ac:dyDescent="0.25">
      <c r="A30" s="6">
        <v>1</v>
      </c>
      <c r="B30" s="2" t="s">
        <v>28</v>
      </c>
      <c r="C30" s="6"/>
      <c r="F30" s="6"/>
      <c r="L30" s="30">
        <f>Q14-Q2</f>
        <v>0</v>
      </c>
      <c r="M30" s="22" t="s">
        <v>29</v>
      </c>
      <c r="N30" s="1"/>
      <c r="O30" s="1"/>
      <c r="P30" s="1"/>
    </row>
    <row r="31" spans="1:19" x14ac:dyDescent="0.25">
      <c r="A31" s="6">
        <v>2</v>
      </c>
      <c r="B31" s="2" t="s">
        <v>30</v>
      </c>
      <c r="C31" s="6"/>
      <c r="F31" s="6"/>
      <c r="L31" s="30">
        <f>-T16</f>
        <v>0</v>
      </c>
      <c r="M31" s="22" t="s">
        <v>31</v>
      </c>
      <c r="N31" s="1"/>
      <c r="O31" s="1"/>
      <c r="P31" s="1"/>
    </row>
    <row r="32" spans="1:19" x14ac:dyDescent="0.25">
      <c r="A32" s="6">
        <v>3</v>
      </c>
      <c r="B32" s="2" t="s">
        <v>32</v>
      </c>
      <c r="C32" s="6"/>
      <c r="F32" s="6"/>
      <c r="L32" s="30">
        <f>-S16</f>
        <v>0</v>
      </c>
      <c r="M32" s="22" t="s">
        <v>44</v>
      </c>
      <c r="N32" s="1"/>
      <c r="O32" s="1"/>
      <c r="P32" s="1"/>
    </row>
    <row r="33" spans="2:16" x14ac:dyDescent="0.25">
      <c r="B33" s="2" t="s">
        <v>33</v>
      </c>
      <c r="C33" s="6"/>
    </row>
    <row r="34" spans="2:16" ht="15.75" thickBot="1" x14ac:dyDescent="0.3">
      <c r="L34" s="36">
        <f>SUM(L26:L32)</f>
        <v>0</v>
      </c>
      <c r="M34" s="22" t="s">
        <v>34</v>
      </c>
      <c r="N34" s="1"/>
      <c r="O34" s="1"/>
      <c r="P34" s="1"/>
    </row>
    <row r="35" spans="2:16" ht="15.75" thickTop="1" x14ac:dyDescent="0.25"/>
    <row r="37" spans="2:16" x14ac:dyDescent="0.25">
      <c r="E37" s="39"/>
    </row>
  </sheetData>
  <printOptions horizontalCentered="1"/>
  <pageMargins left="0.7" right="0.7" top="0.75" bottom="0.75" header="0.3" footer="0.3"/>
  <pageSetup scale="5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CashTool EXAMPLE ONLY</vt:lpstr>
      <vt:lpstr>YOUR CashTool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Horn</dc:creator>
  <cp:keywords/>
  <dc:description/>
  <cp:lastModifiedBy>Josh Horn</cp:lastModifiedBy>
  <cp:revision/>
  <cp:lastPrinted>2017-06-16T16:56:16Z</cp:lastPrinted>
  <dcterms:created xsi:type="dcterms:W3CDTF">2016-10-14T15:55:15Z</dcterms:created>
  <dcterms:modified xsi:type="dcterms:W3CDTF">2017-06-16T20:42:33Z</dcterms:modified>
  <cp:category/>
  <cp:contentStatus/>
</cp:coreProperties>
</file>